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240" windowWidth="19320" windowHeight="12060"/>
  </bookViews>
  <sheets>
    <sheet name="Exercise" sheetId="31" r:id="rId1"/>
    <sheet name="goalSeekInfo" sheetId="30" state="hidden" r:id="rId2"/>
    <sheet name="Solutions" sheetId="29" r:id="rId3"/>
  </sheets>
  <definedNames>
    <definedName name="_AtRisk_FitDataRange_FIT_2EA2D_31513" localSheetId="0" hidden="1">#REF!</definedName>
    <definedName name="_AtRisk_FitDataRange_FIT_2EA2D_31513" localSheetId="2" hidden="1">#REF!</definedName>
    <definedName name="_AtRisk_FitDataRange_FIT_2EA2D_31513" hidden="1">#REF!</definedName>
    <definedName name="_AtRisk_FitDataRange_FIT_3087D_87EE6" localSheetId="0" hidden="1">#REF!</definedName>
    <definedName name="_AtRisk_FitDataRange_FIT_3087D_87EE6" localSheetId="2" hidden="1">#REF!</definedName>
    <definedName name="_AtRisk_FitDataRange_FIT_3087D_87EE6" hidden="1">#REF!</definedName>
    <definedName name="_AtRisk_FitDataRange_FIT_99744_23E30" localSheetId="0" hidden="1">#REF!</definedName>
    <definedName name="_AtRisk_FitDataRange_FIT_99744_23E30" localSheetId="2" hidden="1">#REF!</definedName>
    <definedName name="_AtRisk_FitDataRange_FIT_99744_23E30" hidden="1">#REF!</definedName>
    <definedName name="_AtRisk_FitDataRange_FIT_A00CB_F2A49" localSheetId="0" hidden="1">#REF!</definedName>
    <definedName name="_AtRisk_FitDataRange_FIT_A00CB_F2A49" localSheetId="2" hidden="1">#REF!</definedName>
    <definedName name="_AtRisk_FitDataRange_FIT_A00CB_F2A49" hidden="1">#REF!</definedName>
    <definedName name="_AtRisk_FitDataRange_FIT_EFCC9_7E729" localSheetId="0" hidden="1">#REF!</definedName>
    <definedName name="_AtRisk_FitDataRange_FIT_EFCC9_7E729" localSheetId="2" hidden="1">#REF!</definedName>
    <definedName name="_AtRisk_FitDataRange_FIT_EFCC9_7E729" hidden="1">#REF!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2</definedName>
    <definedName name="_AtRisk_SimSetting_MultipleCPUMode" hidden="1">0</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1</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a" hidden="1">#REF!</definedName>
    <definedName name="Pal_Workbook_GUID" hidden="1">"T46ZT21QM9IQQTJ8KIWNV13Q"</definedName>
    <definedName name="PalisadeReportWorkbookCreatedBy">"AtRisk"</definedName>
    <definedName name="RiskAfterRecalcMacro" hidden="1">""</definedName>
    <definedName name="RiskAfterSimMacro" hidden="1">""</definedName>
    <definedName name="riskATSSboxGraph" hidden="1">FALSE</definedName>
    <definedName name="riskATSSincludeSimtables" hidden="1">FALSE</definedName>
    <definedName name="riskATSSinputsGraphs" hidden="1">FALSE</definedName>
    <definedName name="riskATSSoutputStatistic" hidden="1">6</definedName>
    <definedName name="riskATSSpercentChangeGraph" hidden="1">FALSE</definedName>
    <definedName name="riskATSSpercentileGraph" hidden="1">TRUE</definedName>
    <definedName name="riskATSSpercentileValue" hidden="1">0.95</definedName>
    <definedName name="riskATSSprintReport" hidden="1">FALSE</definedName>
    <definedName name="riskATSSreportsInActiveBook" hidden="1">FALSE</definedName>
    <definedName name="riskATSSreportsSelected" hidden="1">TRUE</definedName>
    <definedName name="riskATSSsummaryReport" hidden="1">TRUE</definedName>
    <definedName name="riskATSStornadoGraph" hidden="1">TRUE</definedName>
    <definedName name="RiskBeforeRecalcMacro" hidden="1">""</definedName>
    <definedName name="RiskBeforeSimMacro" hidden="1">""</definedName>
    <definedName name="RiskCollectDistributionSamples" hidden="1">2</definedName>
    <definedName name="RiskFixedSeed" hidden="1">1</definedName>
    <definedName name="RiskGoalSeekChangingCell" localSheetId="0">Exercise!$F$25</definedName>
    <definedName name="RiskGoalSeekChangingCell">Solutions!#REF!</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s>
  <calcPr calcId="145621"/>
</workbook>
</file>

<file path=xl/calcChain.xml><?xml version="1.0" encoding="utf-8"?>
<calcChain xmlns="http://schemas.openxmlformats.org/spreadsheetml/2006/main">
  <c r="F31" i="29" l="1"/>
  <c r="F26" i="29"/>
  <c r="F23" i="29"/>
  <c r="F22" i="29"/>
  <c r="F31" i="31"/>
  <c r="F26" i="31"/>
  <c r="F23" i="31"/>
  <c r="F22" i="31"/>
  <c r="F24" i="29"/>
  <c r="F24" i="31"/>
  <c r="G53" i="29"/>
  <c r="G57" i="29"/>
  <c r="A2" i="30"/>
  <c r="G55" i="29"/>
  <c r="G51" i="29"/>
  <c r="K22" i="29" l="1"/>
  <c r="Q22" i="29" s="1"/>
  <c r="K22" i="31"/>
  <c r="Q22" i="31" s="1"/>
  <c r="Q25" i="29"/>
  <c r="Q25" i="31"/>
  <c r="Q23" i="29" l="1"/>
  <c r="Q24" i="29" s="1"/>
  <c r="Q23" i="31"/>
  <c r="Q24" i="31" s="1"/>
  <c r="Q26" i="31"/>
  <c r="Q26" i="29"/>
  <c r="B2" i="30" l="1"/>
</calcChain>
</file>

<file path=xl/sharedStrings.xml><?xml version="1.0" encoding="utf-8"?>
<sst xmlns="http://schemas.openxmlformats.org/spreadsheetml/2006/main" count="277" uniqueCount="98">
  <si>
    <t>INPUTS</t>
  </si>
  <si>
    <t>INTERMEDIATE VARIABLES</t>
  </si>
  <si>
    <t>OUTPUTS</t>
  </si>
  <si>
    <t>Description</t>
  </si>
  <si>
    <t>Type</t>
  </si>
  <si>
    <t>Distribution</t>
  </si>
  <si>
    <t>Named</t>
  </si>
  <si>
    <t>Value</t>
  </si>
  <si>
    <t>Units</t>
  </si>
  <si>
    <t>Equations</t>
  </si>
  <si>
    <t>units</t>
  </si>
  <si>
    <t>Deterministic</t>
  </si>
  <si>
    <t>/</t>
  </si>
  <si>
    <t>Weight of product unit, a pack</t>
  </si>
  <si>
    <t>g</t>
  </si>
  <si>
    <t>Probabilistic</t>
  </si>
  <si>
    <t>cfu/pu</t>
  </si>
  <si>
    <t>Microbial load per product unit after heat treatment</t>
  </si>
  <si>
    <t>cfu/g</t>
  </si>
  <si>
    <t>°C</t>
  </si>
  <si>
    <t xml:space="preserve">log cfu/g </t>
  </si>
  <si>
    <t>Percentage of product unit contaminated</t>
  </si>
  <si>
    <t>% pu</t>
  </si>
  <si>
    <r>
      <t>W</t>
    </r>
    <r>
      <rPr>
        <vertAlign val="subscript"/>
        <sz val="10"/>
        <rFont val="Times New Roman"/>
        <family val="1"/>
      </rPr>
      <t>pu</t>
    </r>
  </si>
  <si>
    <t>p</t>
  </si>
  <si>
    <r>
      <t>No</t>
    </r>
    <r>
      <rPr>
        <vertAlign val="subscript"/>
        <sz val="10"/>
        <rFont val="Times New Roman"/>
        <family val="1"/>
      </rPr>
      <t>pu</t>
    </r>
  </si>
  <si>
    <r>
      <t>N</t>
    </r>
    <r>
      <rPr>
        <vertAlign val="subscript"/>
        <sz val="10"/>
        <rFont val="Times New Roman"/>
        <family val="1"/>
      </rPr>
      <t>pu</t>
    </r>
  </si>
  <si>
    <r>
      <t>p=1-risktarget(N</t>
    </r>
    <r>
      <rPr>
        <vertAlign val="subscript"/>
        <sz val="10"/>
        <rFont val="Times New Roman"/>
        <family val="1"/>
      </rPr>
      <t>pu</t>
    </r>
    <r>
      <rPr>
        <sz val="10"/>
        <rFont val="Times New Roman"/>
        <family val="1"/>
      </rPr>
      <t>;0)</t>
    </r>
  </si>
  <si>
    <t>Step 1: Growth</t>
  </si>
  <si>
    <t>After heat treatment</t>
  </si>
  <si>
    <t>lag</t>
  </si>
  <si>
    <t>h</t>
  </si>
  <si>
    <t>Temperature of the product storage</t>
  </si>
  <si>
    <t>T</t>
  </si>
  <si>
    <t>pH of the product</t>
  </si>
  <si>
    <t>pH</t>
  </si>
  <si>
    <r>
      <t>t</t>
    </r>
    <r>
      <rPr>
        <vertAlign val="subscript"/>
        <sz val="11"/>
        <rFont val="Times New Roman"/>
        <family val="1"/>
      </rPr>
      <t>s</t>
    </r>
  </si>
  <si>
    <r>
      <t>T</t>
    </r>
    <r>
      <rPr>
        <vertAlign val="subscript"/>
        <sz val="11"/>
        <rFont val="Times New Roman"/>
        <family val="1"/>
      </rPr>
      <t>opt</t>
    </r>
  </si>
  <si>
    <r>
      <t>T</t>
    </r>
    <r>
      <rPr>
        <vertAlign val="subscript"/>
        <sz val="11"/>
        <rFont val="Times New Roman"/>
        <family val="1"/>
      </rPr>
      <t>min</t>
    </r>
  </si>
  <si>
    <t>Optimal growth rate</t>
  </si>
  <si>
    <r>
      <t>µ</t>
    </r>
    <r>
      <rPr>
        <vertAlign val="subscript"/>
        <sz val="11"/>
        <rFont val="Times New Roman"/>
        <family val="1"/>
      </rPr>
      <t>opt</t>
    </r>
  </si>
  <si>
    <r>
      <t>h</t>
    </r>
    <r>
      <rPr>
        <vertAlign val="superscript"/>
        <sz val="11"/>
        <rFont val="Times New Roman"/>
        <family val="1"/>
      </rPr>
      <t>-1</t>
    </r>
  </si>
  <si>
    <r>
      <t>pH</t>
    </r>
    <r>
      <rPr>
        <vertAlign val="subscript"/>
        <sz val="11"/>
        <rFont val="Times New Roman"/>
        <family val="1"/>
      </rPr>
      <t>opt</t>
    </r>
  </si>
  <si>
    <r>
      <t>pH</t>
    </r>
    <r>
      <rPr>
        <vertAlign val="subscript"/>
        <sz val="11"/>
        <rFont val="Times New Roman"/>
        <family val="1"/>
      </rPr>
      <t>min</t>
    </r>
  </si>
  <si>
    <t>Minimal temperature of growth</t>
  </si>
  <si>
    <t>Optimal temperature of growth</t>
  </si>
  <si>
    <t>Growth rate model</t>
  </si>
  <si>
    <t>Growth rate model error</t>
  </si>
  <si>
    <t xml:space="preserve">εµ </t>
  </si>
  <si>
    <r>
      <t>Normal(0</t>
    </r>
    <r>
      <rPr>
        <sz val="11"/>
        <rFont val="Times New Roman"/>
        <family val="1"/>
      </rPr>
      <t xml:space="preserve">;0.01) </t>
    </r>
  </si>
  <si>
    <t>Microbial load per product unit after storage</t>
  </si>
  <si>
    <t>Microbial concentration in a product unit after storage</t>
  </si>
  <si>
    <t>in log</t>
  </si>
  <si>
    <r>
      <t>[N</t>
    </r>
    <r>
      <rPr>
        <vertAlign val="subscript"/>
        <sz val="11"/>
        <rFont val="Times New Roman"/>
        <family val="1"/>
      </rPr>
      <t>pu</t>
    </r>
    <r>
      <rPr>
        <sz val="11"/>
        <rFont val="Times New Roman"/>
        <family val="1"/>
      </rPr>
      <t>]=N</t>
    </r>
    <r>
      <rPr>
        <vertAlign val="subscript"/>
        <sz val="11"/>
        <rFont val="Times New Roman"/>
        <family val="1"/>
      </rPr>
      <t>pu</t>
    </r>
    <r>
      <rPr>
        <sz val="11"/>
        <rFont val="Times New Roman"/>
        <family val="1"/>
      </rPr>
      <t>/W</t>
    </r>
    <r>
      <rPr>
        <vertAlign val="subscript"/>
        <sz val="11"/>
        <rFont val="Times New Roman"/>
        <family val="1"/>
      </rPr>
      <t>pu</t>
    </r>
  </si>
  <si>
    <r>
      <t>[N</t>
    </r>
    <r>
      <rPr>
        <vertAlign val="subscript"/>
        <sz val="11"/>
        <rFont val="Times New Roman"/>
        <family val="1"/>
      </rPr>
      <t>pu</t>
    </r>
    <r>
      <rPr>
        <sz val="11"/>
        <rFont val="Times New Roman"/>
        <family val="1"/>
      </rPr>
      <t>]</t>
    </r>
  </si>
  <si>
    <t>Percentage of product unit contaminated with more than 5 log cfu/g</t>
  </si>
  <si>
    <r>
      <t>p</t>
    </r>
    <r>
      <rPr>
        <vertAlign val="subscript"/>
        <sz val="10"/>
        <rFont val="Times New Roman"/>
        <family val="1"/>
      </rPr>
      <t>5log</t>
    </r>
    <r>
      <rPr>
        <sz val="10"/>
        <rFont val="Times New Roman"/>
        <family val="1"/>
      </rPr>
      <t>=1-risktarget([N</t>
    </r>
    <r>
      <rPr>
        <vertAlign val="subscript"/>
        <sz val="10"/>
        <rFont val="Times New Roman"/>
        <family val="1"/>
      </rPr>
      <t>pu</t>
    </r>
    <r>
      <rPr>
        <sz val="10"/>
        <rFont val="Times New Roman"/>
        <family val="1"/>
      </rPr>
      <t>],5)</t>
    </r>
  </si>
  <si>
    <t>changingCell</t>
  </si>
  <si>
    <t>setCell</t>
  </si>
  <si>
    <t>outputValue</t>
  </si>
  <si>
    <t>statType</t>
  </si>
  <si>
    <t>compareAccuracy</t>
  </si>
  <si>
    <t>maxNumSims</t>
  </si>
  <si>
    <t>lowerLimit</t>
  </si>
  <si>
    <t>upperLimit</t>
  </si>
  <si>
    <t>lowerLimitI</t>
  </si>
  <si>
    <t>upperLimitI</t>
  </si>
  <si>
    <t>accuracyIsPercent</t>
  </si>
  <si>
    <t>doFinalSim</t>
  </si>
  <si>
    <t>percentileValue</t>
  </si>
  <si>
    <t>Optimal pH of growth</t>
  </si>
  <si>
    <t>Minimal pH of growth</t>
  </si>
  <si>
    <r>
      <t>Normal(4</t>
    </r>
    <r>
      <rPr>
        <sz val="11"/>
        <rFont val="Times New Roman"/>
        <family val="1"/>
      </rPr>
      <t xml:space="preserve">;0.2) </t>
    </r>
  </si>
  <si>
    <t>Uniform(48;192)</t>
  </si>
  <si>
    <r>
      <t>If t</t>
    </r>
    <r>
      <rPr>
        <vertAlign val="subscript"/>
        <sz val="10"/>
        <rFont val="Times New Roman"/>
        <family val="1"/>
      </rPr>
      <t>s</t>
    </r>
    <r>
      <rPr>
        <sz val="10"/>
        <rFont val="Times New Roman"/>
        <family val="1"/>
      </rPr>
      <t xml:space="preserve"> &gt; lag: N</t>
    </r>
    <r>
      <rPr>
        <vertAlign val="subscript"/>
        <sz val="10"/>
        <rFont val="Times New Roman"/>
        <family val="1"/>
      </rPr>
      <t>pu</t>
    </r>
    <r>
      <rPr>
        <sz val="10"/>
        <rFont val="Times New Roman"/>
        <family val="1"/>
      </rPr>
      <t>=N0</t>
    </r>
    <r>
      <rPr>
        <vertAlign val="subscript"/>
        <sz val="10"/>
        <rFont val="Times New Roman"/>
        <family val="1"/>
      </rPr>
      <t>pu</t>
    </r>
    <r>
      <rPr>
        <sz val="10"/>
        <rFont val="Times New Roman"/>
        <family val="1"/>
      </rPr>
      <t>*exp(µ*(t</t>
    </r>
    <r>
      <rPr>
        <vertAlign val="subscript"/>
        <sz val="10"/>
        <rFont val="Times New Roman"/>
        <family val="1"/>
      </rPr>
      <t>s</t>
    </r>
    <r>
      <rPr>
        <sz val="10"/>
        <rFont val="Times New Roman"/>
        <family val="1"/>
      </rPr>
      <t>-lag))</t>
    </r>
  </si>
  <si>
    <r>
      <t>µ = µ</t>
    </r>
    <r>
      <rPr>
        <vertAlign val="subscript"/>
        <sz val="11"/>
        <rFont val="Times New Roman"/>
        <family val="1"/>
      </rPr>
      <t>opt</t>
    </r>
    <r>
      <rPr>
        <sz val="11"/>
        <rFont val="Times New Roman"/>
        <family val="1"/>
      </rPr>
      <t xml:space="preserve"> . ((T-Tmin)/(Topt-Tmin))</t>
    </r>
    <r>
      <rPr>
        <vertAlign val="superscript"/>
        <sz val="11"/>
        <rFont val="Times New Roman"/>
        <family val="1"/>
      </rPr>
      <t>2</t>
    </r>
    <r>
      <rPr>
        <sz val="11"/>
        <rFont val="Times New Roman"/>
        <family val="1"/>
      </rPr>
      <t xml:space="preserve"> . ((pH-pHmin)/(pHopt-pHmin))</t>
    </r>
    <r>
      <rPr>
        <vertAlign val="superscript"/>
        <sz val="11"/>
        <rFont val="Times New Roman"/>
        <family val="1"/>
      </rPr>
      <t>2</t>
    </r>
    <r>
      <rPr>
        <sz val="11"/>
        <rFont val="Times New Roman"/>
        <family val="1"/>
      </rPr>
      <t xml:space="preserve"> + εµ </t>
    </r>
  </si>
  <si>
    <t>Time of the product storage (shelf life)</t>
  </si>
  <si>
    <t>QMRA Model: Bacillus cereus in REPFED product as "purée" (mashed carrot)</t>
  </si>
  <si>
    <t>INDEX</t>
  </si>
  <si>
    <t>Normal(6,2)</t>
  </si>
  <si>
    <t>1- Identify all the inputs of the model which are probabilistic and might influence the output: the microbial concentration in a product unit after storage in log.</t>
  </si>
  <si>
    <t xml:space="preserve">Lag time </t>
  </si>
  <si>
    <t>Lag time (H)</t>
  </si>
  <si>
    <t>Temperature of the product storage (°C)</t>
  </si>
  <si>
    <t>Minimal temperature of growth (°C)</t>
  </si>
  <si>
    <r>
      <t>Growth rate model error (h</t>
    </r>
    <r>
      <rPr>
        <b/>
        <vertAlign val="superscript"/>
        <sz val="11"/>
        <rFont val="Times New Roman"/>
        <family val="1"/>
      </rPr>
      <t>-1</t>
    </r>
    <r>
      <rPr>
        <b/>
        <sz val="11"/>
        <rFont val="Times New Roman"/>
        <family val="1"/>
      </rPr>
      <t>)</t>
    </r>
  </si>
  <si>
    <r>
      <rPr>
        <b/>
        <sz val="11"/>
        <rFont val="Times New Roman"/>
        <family val="1"/>
      </rPr>
      <t>Table E7-1:</t>
    </r>
    <r>
      <rPr>
        <sz val="11"/>
        <rFont val="Times New Roman"/>
        <family val="1"/>
      </rPr>
      <t xml:space="preserve"> Inputs values to calculate sensitivity index</t>
    </r>
  </si>
  <si>
    <r>
      <rPr>
        <b/>
        <sz val="11"/>
        <rFont val="Times New Roman"/>
        <family val="1"/>
      </rPr>
      <t>Table E7-2:</t>
    </r>
    <r>
      <rPr>
        <sz val="11"/>
        <rFont val="Times New Roman"/>
        <family val="1"/>
      </rPr>
      <t xml:space="preserve"> Percentage of product unit contaminated with more than 5 log cfu/g at shelf life and sensitivity index</t>
    </r>
  </si>
  <si>
    <r>
      <rPr>
        <b/>
        <u/>
        <sz val="11"/>
        <color theme="1"/>
        <rFont val="Times New Roman"/>
        <family val="1"/>
      </rPr>
      <t>Case study:</t>
    </r>
    <r>
      <rPr>
        <b/>
        <sz val="11"/>
        <color theme="1"/>
        <rFont val="Times New Roman"/>
        <family val="1"/>
      </rPr>
      <t xml:space="preserve"> </t>
    </r>
    <r>
      <rPr>
        <sz val="11"/>
        <color theme="1"/>
        <rFont val="Times New Roman"/>
        <family val="1"/>
      </rPr>
      <t>This exercise is based on the model developed in Exercise 6 on puree. The model Excel sheet is updated in this exercise.</t>
    </r>
  </si>
  <si>
    <t>Median*</t>
  </si>
  <si>
    <t>Median</t>
  </si>
  <si>
    <t>Minimun (5th percentile)*</t>
  </si>
  <si>
    <t>Maximum (95th percentile)*</t>
  </si>
  <si>
    <t>* Note that for each simulation only one input is changed at the time (minimum, maximum or median value) whereas other ones are running with their distribution.</t>
  </si>
  <si>
    <t>E6.7 - Sentivity index</t>
  </si>
  <si>
    <t>Solutions: E6.7 - Sentivity index</t>
  </si>
  <si>
    <r>
      <t xml:space="preserve">2- Calculate the sensitivity index for each of the identified influencing input. </t>
    </r>
    <r>
      <rPr>
        <i/>
        <sz val="11"/>
        <color theme="1"/>
        <rFont val="Calibri"/>
        <family val="2"/>
        <scheme val="minor"/>
      </rPr>
      <t>Equations can be found in the chapter on “Quantitative microbial risk assessment during food processing”.</t>
    </r>
  </si>
  <si>
    <t xml:space="preserve">3- Identify which one of the tinputs influence the output most.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</si>
</sst>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29" x14ac:knownFonts="1">
    <font>
      <sz val="11"/>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mbria"/>
      <family val="2"/>
    </font>
    <font>
      <sz val="11"/>
      <color theme="1"/>
      <name val="Calibri"/>
      <family val="2"/>
      <scheme val="minor"/>
    </font>
    <font>
      <sz val="11"/>
      <name val="Times New Roman"/>
      <family val="1"/>
    </font>
    <font>
      <sz val="14"/>
      <color theme="1"/>
      <name val="Times New Roman"/>
      <family val="2"/>
    </font>
    <font>
      <sz val="11"/>
      <color theme="1"/>
      <name val="Times New Roman"/>
      <family val="1"/>
    </font>
    <font>
      <b/>
      <u/>
      <sz val="14"/>
      <color theme="1"/>
      <name val="Times New Roman"/>
      <family val="1"/>
    </font>
    <font>
      <b/>
      <sz val="11"/>
      <color theme="1"/>
      <name val="Calibri"/>
      <family val="2"/>
      <scheme val="minor"/>
    </font>
    <font>
      <b/>
      <sz val="11"/>
      <color theme="1"/>
      <name val="Times New Roman"/>
      <family val="1"/>
    </font>
    <font>
      <i/>
      <sz val="11"/>
      <color theme="1"/>
      <name val="Calibri"/>
      <family val="2"/>
      <scheme val="minor"/>
    </font>
    <font>
      <b/>
      <u/>
      <sz val="11"/>
      <color theme="1"/>
      <name val="Times New Roman"/>
      <family val="1"/>
    </font>
    <font>
      <vertAlign val="subscript"/>
      <sz val="11"/>
      <name val="Times New Roman"/>
      <family val="1"/>
    </font>
    <font>
      <sz val="12"/>
      <color theme="1"/>
      <name val="Times New Roman"/>
      <family val="2"/>
    </font>
    <font>
      <b/>
      <sz val="12"/>
      <name val="Times New Roman"/>
      <family val="1"/>
    </font>
    <font>
      <b/>
      <sz val="10"/>
      <name val="Times New Roman"/>
      <family val="1"/>
    </font>
    <font>
      <sz val="10"/>
      <name val="Times New Roman"/>
      <family val="1"/>
    </font>
    <font>
      <vertAlign val="subscript"/>
      <sz val="10"/>
      <name val="Times New Roman"/>
      <family val="1"/>
    </font>
    <font>
      <b/>
      <sz val="10"/>
      <color theme="3"/>
      <name val="Calibri"/>
      <family val="2"/>
      <scheme val="minor"/>
    </font>
    <font>
      <b/>
      <sz val="14"/>
      <color theme="0"/>
      <name val="Times New Roman"/>
      <family val="1"/>
    </font>
    <font>
      <vertAlign val="superscript"/>
      <sz val="11"/>
      <name val="Times New Roman"/>
      <family val="1"/>
    </font>
    <font>
      <b/>
      <sz val="14"/>
      <color theme="1"/>
      <name val="Times New Roman"/>
      <family val="1"/>
    </font>
    <font>
      <b/>
      <sz val="11"/>
      <name val="Times New Roman"/>
      <family val="1"/>
    </font>
    <font>
      <i/>
      <sz val="12"/>
      <color theme="1"/>
      <name val="Times New Roman"/>
      <family val="1"/>
    </font>
    <font>
      <sz val="10"/>
      <color theme="1"/>
      <name val="Times New Roman"/>
      <family val="1"/>
    </font>
    <font>
      <sz val="10"/>
      <color theme="1"/>
      <name val="Times New Roman"/>
      <family val="2"/>
    </font>
    <font>
      <b/>
      <vertAlign val="superscript"/>
      <sz val="11"/>
      <name val="Times New Roman"/>
      <family val="1"/>
    </font>
  </fonts>
  <fills count="7">
    <fill>
      <patternFill patternType="none"/>
    </fill>
    <fill>
      <patternFill patternType="gray125"/>
    </fill>
    <fill>
      <patternFill patternType="solid">
        <fgColor theme="0"/>
        <bgColor indexed="64"/>
      </patternFill>
    </fill>
    <fill>
      <patternFill patternType="solid">
        <fgColor rgb="FF97FFCB"/>
        <bgColor indexed="64"/>
      </patternFill>
    </fill>
    <fill>
      <patternFill patternType="solid">
        <fgColor theme="3"/>
        <bgColor indexed="64"/>
      </patternFill>
    </fill>
    <fill>
      <patternFill patternType="solid">
        <fgColor rgb="FFCCFFCC"/>
        <bgColor indexed="64"/>
      </patternFill>
    </fill>
    <fill>
      <patternFill patternType="solid">
        <fgColor theme="1"/>
        <bgColor indexed="64"/>
      </patternFill>
    </fill>
  </fills>
  <borders count="20">
    <border>
      <left/>
      <right/>
      <top/>
      <bottom/>
      <diagonal/>
    </border>
    <border>
      <left style="thick">
        <color rgb="FF00B050"/>
      </left>
      <right style="thick">
        <color rgb="FF00B050"/>
      </right>
      <top style="thick">
        <color rgb="FF00B050"/>
      </top>
      <bottom style="thick">
        <color rgb="FF00B050"/>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medium">
        <color indexed="64"/>
      </bottom>
      <diagonal/>
    </border>
    <border>
      <left/>
      <right/>
      <top style="medium">
        <color auto="1"/>
      </top>
      <bottom/>
      <diagonal/>
    </border>
    <border>
      <left style="thick">
        <color rgb="FF00B050"/>
      </left>
      <right style="thick">
        <color rgb="FF00B050"/>
      </right>
      <top style="thick">
        <color rgb="FF00B050"/>
      </top>
      <bottom/>
      <diagonal/>
    </border>
    <border>
      <left/>
      <right style="thick">
        <color rgb="FF00B050"/>
      </right>
      <top/>
      <bottom style="medium">
        <color auto="1"/>
      </bottom>
      <diagonal/>
    </border>
  </borders>
  <cellStyleXfs count="6">
    <xf numFmtId="0" fontId="0" fillId="0" borderId="0"/>
    <xf numFmtId="0" fontId="5" fillId="0" borderId="0"/>
    <xf numFmtId="0" fontId="4" fillId="0" borderId="0"/>
    <xf numFmtId="0" fontId="3" fillId="0" borderId="0"/>
    <xf numFmtId="0" fontId="2" fillId="0" borderId="0"/>
    <xf numFmtId="0" fontId="1" fillId="0" borderId="0"/>
  </cellStyleXfs>
  <cellXfs count="150">
    <xf numFmtId="0" fontId="0" fillId="0" borderId="0" xfId="0"/>
    <xf numFmtId="0" fontId="7" fillId="0" borderId="0" xfId="0" applyFont="1" applyFill="1"/>
    <xf numFmtId="0" fontId="7" fillId="0" borderId="0" xfId="0" applyFont="1"/>
    <xf numFmtId="0" fontId="7" fillId="0" borderId="0" xfId="0" applyFont="1" applyAlignment="1">
      <alignment horizontal="center"/>
    </xf>
    <xf numFmtId="0" fontId="9" fillId="0" borderId="0" xfId="0" applyFont="1"/>
    <xf numFmtId="0" fontId="11" fillId="0" borderId="0" xfId="0" applyFont="1" applyAlignment="1">
      <alignment horizontal="left" vertical="center" indent="6"/>
    </xf>
    <xf numFmtId="0" fontId="10" fillId="2" borderId="0" xfId="0" applyFont="1" applyFill="1" applyAlignment="1">
      <alignment horizontal="left" wrapText="1"/>
    </xf>
    <xf numFmtId="0" fontId="10" fillId="2" borderId="0" xfId="0" applyFont="1" applyFill="1" applyAlignment="1">
      <alignment horizontal="left" wrapText="1"/>
    </xf>
    <xf numFmtId="0" fontId="6" fillId="0" borderId="0" xfId="0" applyFont="1" applyBorder="1" applyAlignment="1">
      <alignment horizontal="center" vertical="center"/>
    </xf>
    <xf numFmtId="0" fontId="6" fillId="0" borderId="0" xfId="0" applyFont="1" applyFill="1" applyBorder="1" applyAlignment="1">
      <alignment vertical="center"/>
    </xf>
    <xf numFmtId="0" fontId="6" fillId="0" borderId="7" xfId="0" applyFont="1" applyBorder="1" applyAlignment="1">
      <alignment vertical="center" wrapText="1"/>
    </xf>
    <xf numFmtId="0" fontId="6" fillId="0" borderId="7" xfId="0" applyFont="1" applyFill="1" applyBorder="1" applyAlignment="1">
      <alignment vertical="center" wrapText="1"/>
    </xf>
    <xf numFmtId="0" fontId="6" fillId="0" borderId="9" xfId="0" applyFont="1" applyFill="1" applyBorder="1" applyAlignment="1">
      <alignment vertical="center"/>
    </xf>
    <xf numFmtId="0" fontId="6" fillId="0" borderId="0" xfId="0" applyFont="1" applyFill="1" applyBorder="1" applyAlignment="1">
      <alignment horizontal="center" vertical="center"/>
    </xf>
    <xf numFmtId="0" fontId="6" fillId="0" borderId="0" xfId="0" applyFont="1" applyBorder="1" applyAlignment="1">
      <alignment horizontal="center" vertical="center" wrapText="1"/>
    </xf>
    <xf numFmtId="0" fontId="6" fillId="0" borderId="11" xfId="0" applyFont="1" applyFill="1" applyBorder="1" applyAlignment="1">
      <alignment vertical="center" wrapText="1"/>
    </xf>
    <xf numFmtId="0" fontId="6" fillId="0" borderId="2" xfId="0" applyFont="1" applyFill="1" applyBorder="1" applyAlignment="1">
      <alignment horizontal="center" vertical="center"/>
    </xf>
    <xf numFmtId="0" fontId="15" fillId="0" borderId="0" xfId="0" applyFont="1"/>
    <xf numFmtId="0" fontId="17" fillId="0" borderId="7" xfId="0" applyFont="1" applyBorder="1" applyAlignment="1">
      <alignment horizontal="center" vertical="center"/>
    </xf>
    <xf numFmtId="0" fontId="17" fillId="0" borderId="0" xfId="0" applyFont="1" applyBorder="1" applyAlignment="1">
      <alignment horizontal="center" vertical="center"/>
    </xf>
    <xf numFmtId="0" fontId="17" fillId="0" borderId="9" xfId="0" applyFont="1" applyBorder="1" applyAlignment="1">
      <alignment horizontal="center" vertical="center"/>
    </xf>
    <xf numFmtId="0" fontId="18" fillId="0" borderId="7" xfId="0" applyFont="1" applyBorder="1" applyAlignment="1">
      <alignment vertical="center"/>
    </xf>
    <xf numFmtId="0" fontId="18" fillId="0" borderId="0" xfId="0" applyFont="1" applyBorder="1" applyAlignment="1">
      <alignment horizontal="center" vertical="center"/>
    </xf>
    <xf numFmtId="0" fontId="18" fillId="2" borderId="0" xfId="0" applyFont="1" applyFill="1" applyBorder="1" applyAlignment="1">
      <alignment horizontal="center" vertical="center"/>
    </xf>
    <xf numFmtId="0" fontId="18" fillId="0" borderId="0" xfId="0" applyFont="1" applyFill="1" applyBorder="1" applyAlignment="1">
      <alignment vertical="center"/>
    </xf>
    <xf numFmtId="0" fontId="18" fillId="0" borderId="7" xfId="0" applyFont="1" applyBorder="1" applyAlignment="1">
      <alignment vertical="center" wrapText="1"/>
    </xf>
    <xf numFmtId="0" fontId="18" fillId="2" borderId="0" xfId="0" applyFont="1" applyFill="1" applyBorder="1" applyAlignment="1">
      <alignment vertical="center"/>
    </xf>
    <xf numFmtId="0" fontId="18" fillId="0" borderId="0" xfId="0" applyFont="1" applyBorder="1" applyAlignment="1">
      <alignment vertical="center"/>
    </xf>
    <xf numFmtId="0" fontId="18" fillId="0" borderId="7" xfId="0" applyFont="1" applyBorder="1" applyAlignment="1">
      <alignment horizontal="left" vertical="center"/>
    </xf>
    <xf numFmtId="0" fontId="18" fillId="0" borderId="9" xfId="0" applyFont="1" applyFill="1" applyBorder="1" applyAlignment="1">
      <alignment horizontal="center" vertical="center"/>
    </xf>
    <xf numFmtId="0" fontId="18" fillId="0" borderId="7" xfId="0" applyFont="1" applyFill="1" applyBorder="1" applyAlignment="1">
      <alignment vertical="center" wrapText="1"/>
    </xf>
    <xf numFmtId="0" fontId="18" fillId="0" borderId="9" xfId="0" applyFont="1" applyFill="1" applyBorder="1" applyAlignment="1">
      <alignment vertical="center"/>
    </xf>
    <xf numFmtId="0" fontId="18" fillId="0" borderId="0" xfId="0" applyFont="1" applyFill="1" applyBorder="1" applyAlignment="1">
      <alignment horizontal="center" vertical="center"/>
    </xf>
    <xf numFmtId="0" fontId="17" fillId="0" borderId="13" xfId="0" applyFont="1" applyFill="1" applyBorder="1" applyAlignment="1">
      <alignment horizontal="center" vertical="center"/>
    </xf>
    <xf numFmtId="0" fontId="17" fillId="0" borderId="14" xfId="0" applyFont="1" applyFill="1" applyBorder="1" applyAlignment="1">
      <alignment horizontal="center" vertical="center"/>
    </xf>
    <xf numFmtId="0" fontId="17" fillId="0" borderId="15" xfId="0" applyFont="1" applyFill="1" applyBorder="1" applyAlignment="1">
      <alignment horizontal="center" vertical="center"/>
    </xf>
    <xf numFmtId="0" fontId="18" fillId="0" borderId="7" xfId="0" applyFont="1" applyBorder="1" applyAlignment="1">
      <alignment horizontal="left" vertical="center" wrapText="1"/>
    </xf>
    <xf numFmtId="0" fontId="18" fillId="0" borderId="0" xfId="0" applyFont="1" applyFill="1" applyBorder="1" applyAlignment="1">
      <alignment horizontal="center" vertical="center" wrapText="1"/>
    </xf>
    <xf numFmtId="0" fontId="18" fillId="0" borderId="0" xfId="0" applyFont="1" applyBorder="1" applyAlignment="1">
      <alignment horizontal="right" vertical="center"/>
    </xf>
    <xf numFmtId="0" fontId="18" fillId="0" borderId="8" xfId="0" applyFont="1" applyFill="1" applyBorder="1" applyAlignment="1">
      <alignment vertical="center"/>
    </xf>
    <xf numFmtId="0" fontId="18" fillId="0" borderId="2" xfId="0" applyFont="1" applyBorder="1" applyAlignment="1">
      <alignment horizontal="center" vertical="center"/>
    </xf>
    <xf numFmtId="0" fontId="18" fillId="0" borderId="2" xfId="0" applyFont="1" applyFill="1" applyBorder="1" applyAlignment="1">
      <alignment horizontal="center" vertical="center"/>
    </xf>
    <xf numFmtId="166" fontId="18" fillId="0" borderId="0" xfId="0" applyNumberFormat="1" applyFont="1" applyBorder="1" applyAlignment="1">
      <alignment horizontal="center" vertical="center"/>
    </xf>
    <xf numFmtId="0" fontId="17" fillId="0" borderId="13" xfId="0" applyFont="1" applyBorder="1" applyAlignment="1">
      <alignment horizontal="center" vertical="center"/>
    </xf>
    <xf numFmtId="0" fontId="17" fillId="0" borderId="14" xfId="0" applyFont="1" applyBorder="1" applyAlignment="1">
      <alignment horizontal="center" vertical="center"/>
    </xf>
    <xf numFmtId="0" fontId="17" fillId="0" borderId="15" xfId="0" applyFont="1" applyBorder="1" applyAlignment="1">
      <alignment horizontal="center" vertical="center"/>
    </xf>
    <xf numFmtId="0" fontId="15" fillId="0" borderId="0" xfId="0" applyFont="1" applyBorder="1"/>
    <xf numFmtId="0" fontId="15" fillId="0" borderId="11" xfId="0" applyFont="1" applyBorder="1"/>
    <xf numFmtId="0" fontId="15" fillId="0" borderId="2" xfId="0" applyFont="1" applyBorder="1"/>
    <xf numFmtId="0" fontId="18" fillId="0" borderId="6" xfId="0" applyFont="1" applyFill="1" applyBorder="1" applyAlignment="1">
      <alignment vertical="center"/>
    </xf>
    <xf numFmtId="0" fontId="18" fillId="0" borderId="8" xfId="0" applyFont="1" applyFill="1" applyBorder="1" applyAlignment="1">
      <alignment horizontal="center" vertical="center"/>
    </xf>
    <xf numFmtId="0" fontId="18" fillId="0" borderId="10" xfId="0" applyFont="1" applyFill="1" applyBorder="1" applyAlignment="1">
      <alignment vertical="center"/>
    </xf>
    <xf numFmtId="0" fontId="20" fillId="0" borderId="0" xfId="0" applyFont="1" applyFill="1" applyBorder="1" applyAlignment="1">
      <alignment horizontal="center" vertical="center"/>
    </xf>
    <xf numFmtId="0" fontId="18" fillId="0" borderId="7" xfId="0" applyFont="1" applyFill="1" applyBorder="1" applyAlignment="1">
      <alignment horizontal="left" vertical="center" wrapText="1"/>
    </xf>
    <xf numFmtId="0" fontId="18" fillId="0" borderId="0" xfId="0" applyFont="1" applyFill="1" applyBorder="1" applyAlignment="1">
      <alignment vertical="center" wrapText="1"/>
    </xf>
    <xf numFmtId="166" fontId="6" fillId="3" borderId="1" xfId="0" applyNumberFormat="1" applyFont="1" applyFill="1" applyBorder="1" applyAlignment="1">
      <alignment horizontal="center" vertical="center"/>
    </xf>
    <xf numFmtId="0" fontId="18" fillId="5" borderId="0" xfId="0" applyFont="1" applyFill="1" applyBorder="1" applyAlignment="1">
      <alignment horizontal="center" vertical="center" wrapText="1"/>
    </xf>
    <xf numFmtId="0" fontId="11" fillId="0" borderId="0" xfId="0" applyFont="1" applyAlignment="1">
      <alignment horizontal="left" vertical="center"/>
    </xf>
    <xf numFmtId="0" fontId="15" fillId="0" borderId="0" xfId="0" applyFont="1" applyAlignment="1">
      <alignment horizontal="center" vertical="center"/>
    </xf>
    <xf numFmtId="0" fontId="6" fillId="0" borderId="9" xfId="0" applyFont="1" applyBorder="1" applyAlignment="1">
      <alignment vertical="center"/>
    </xf>
    <xf numFmtId="166" fontId="6" fillId="0" borderId="0" xfId="0" applyNumberFormat="1" applyFont="1" applyBorder="1" applyAlignment="1">
      <alignment vertical="center"/>
    </xf>
    <xf numFmtId="166" fontId="6" fillId="0" borderId="0" xfId="0" applyNumberFormat="1" applyFont="1" applyFill="1" applyBorder="1" applyAlignment="1">
      <alignment horizontal="right" vertical="center"/>
    </xf>
    <xf numFmtId="166" fontId="6" fillId="0" borderId="0" xfId="0" applyNumberFormat="1" applyFont="1" applyFill="1" applyBorder="1" applyAlignment="1">
      <alignment vertical="center"/>
    </xf>
    <xf numFmtId="166"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0" fontId="6" fillId="0" borderId="12" xfId="0" applyFont="1" applyBorder="1" applyAlignment="1">
      <alignment vertical="center"/>
    </xf>
    <xf numFmtId="0" fontId="15" fillId="0" borderId="12" xfId="0" applyFont="1" applyBorder="1"/>
    <xf numFmtId="2" fontId="0" fillId="0" borderId="0" xfId="0" applyNumberFormat="1"/>
    <xf numFmtId="0" fontId="11" fillId="0" borderId="0" xfId="0" applyFont="1" applyAlignment="1">
      <alignment horizontal="left"/>
    </xf>
    <xf numFmtId="166" fontId="18" fillId="0" borderId="0" xfId="0" applyNumberFormat="1" applyFont="1" applyBorder="1" applyAlignment="1">
      <alignment horizontal="right" vertical="center"/>
    </xf>
    <xf numFmtId="165" fontId="6" fillId="0" borderId="0" xfId="0" applyNumberFormat="1" applyFont="1" applyFill="1" applyBorder="1" applyAlignment="1">
      <alignment vertical="center"/>
    </xf>
    <xf numFmtId="165" fontId="6" fillId="0" borderId="2" xfId="0" applyNumberFormat="1" applyFont="1" applyFill="1" applyBorder="1" applyAlignment="1">
      <alignment vertical="center"/>
    </xf>
    <xf numFmtId="1" fontId="6" fillId="0" borderId="0" xfId="0" applyNumberFormat="1" applyFont="1" applyFill="1" applyBorder="1" applyAlignment="1">
      <alignment horizontal="center" vertical="center"/>
    </xf>
    <xf numFmtId="9" fontId="6" fillId="0" borderId="0" xfId="0" applyNumberFormat="1" applyFont="1" applyFill="1" applyBorder="1" applyAlignment="1">
      <alignment horizontal="center" vertical="center"/>
    </xf>
    <xf numFmtId="165" fontId="6" fillId="0" borderId="0" xfId="0" applyNumberFormat="1" applyFont="1" applyFill="1" applyBorder="1" applyAlignment="1">
      <alignment horizontal="center" vertical="center"/>
    </xf>
    <xf numFmtId="0" fontId="6" fillId="0" borderId="0" xfId="0" applyFont="1" applyFill="1" applyBorder="1" applyAlignment="1">
      <alignment vertical="center" wrapText="1"/>
    </xf>
    <xf numFmtId="0" fontId="6" fillId="0" borderId="0" xfId="0" applyFont="1" applyBorder="1" applyAlignment="1">
      <alignment vertical="center"/>
    </xf>
    <xf numFmtId="0" fontId="17" fillId="0" borderId="0" xfId="0" applyFont="1" applyBorder="1" applyAlignment="1">
      <alignment horizontal="center" vertical="center" wrapText="1"/>
    </xf>
    <xf numFmtId="0" fontId="0" fillId="0" borderId="0" xfId="0" applyFont="1"/>
    <xf numFmtId="0" fontId="0" fillId="0" borderId="0" xfId="0" applyFont="1" applyAlignment="1">
      <alignment horizontal="center" vertical="center"/>
    </xf>
    <xf numFmtId="0" fontId="0" fillId="0" borderId="0" xfId="0" applyFont="1" applyAlignment="1">
      <alignment horizontal="center"/>
    </xf>
    <xf numFmtId="0" fontId="0" fillId="0" borderId="0" xfId="0" applyFont="1" applyBorder="1"/>
    <xf numFmtId="0" fontId="0" fillId="6" borderId="0" xfId="0" applyFont="1" applyFill="1" applyBorder="1" applyAlignment="1">
      <alignment horizontal="center" vertical="center"/>
    </xf>
    <xf numFmtId="0" fontId="23" fillId="0" borderId="0" xfId="0" applyFont="1" applyFill="1" applyBorder="1" applyAlignment="1">
      <alignment vertical="center"/>
    </xf>
    <xf numFmtId="10" fontId="0" fillId="0" borderId="0" xfId="0" applyNumberFormat="1" applyFont="1" applyAlignment="1">
      <alignment horizontal="center" vertical="center"/>
    </xf>
    <xf numFmtId="10" fontId="0" fillId="6" borderId="0" xfId="0" applyNumberFormat="1" applyFont="1" applyFill="1" applyAlignment="1">
      <alignment horizontal="center" vertical="center"/>
    </xf>
    <xf numFmtId="164" fontId="0" fillId="0" borderId="0" xfId="0" applyNumberFormat="1" applyFont="1" applyAlignment="1">
      <alignment horizontal="center" vertical="center"/>
    </xf>
    <xf numFmtId="0" fontId="24" fillId="6" borderId="0" xfId="0" applyFont="1" applyFill="1" applyBorder="1" applyAlignment="1">
      <alignment vertical="center" wrapText="1"/>
    </xf>
    <xf numFmtId="0" fontId="24" fillId="0" borderId="0" xfId="0" applyFont="1" applyBorder="1" applyAlignment="1">
      <alignment vertical="center" wrapText="1"/>
    </xf>
    <xf numFmtId="0" fontId="24" fillId="0" borderId="0" xfId="0" applyFont="1" applyBorder="1" applyAlignment="1">
      <alignment vertical="center"/>
    </xf>
    <xf numFmtId="0" fontId="11" fillId="6" borderId="0" xfId="0" applyFont="1" applyFill="1" applyBorder="1"/>
    <xf numFmtId="0" fontId="0" fillId="0" borderId="0" xfId="0" applyFont="1" applyFill="1" applyBorder="1" applyAlignment="1"/>
    <xf numFmtId="0" fontId="0" fillId="0" borderId="0" xfId="0" applyFont="1" applyFill="1" applyBorder="1"/>
    <xf numFmtId="0" fontId="7" fillId="0" borderId="0" xfId="0" applyFont="1" applyFill="1" applyBorder="1"/>
    <xf numFmtId="0" fontId="11" fillId="0" borderId="0" xfId="0" applyFont="1" applyFill="1" applyBorder="1" applyAlignment="1">
      <alignment horizontal="center"/>
    </xf>
    <xf numFmtId="0" fontId="11" fillId="6" borderId="0" xfId="0" applyFont="1" applyFill="1" applyAlignment="1">
      <alignment horizontal="center"/>
    </xf>
    <xf numFmtId="1" fontId="17" fillId="5"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xf>
    <xf numFmtId="164" fontId="0" fillId="0" borderId="0" xfId="0" applyNumberFormat="1" applyFont="1" applyAlignment="1">
      <alignment horizontal="center" vertical="center"/>
    </xf>
    <xf numFmtId="0" fontId="0" fillId="0" borderId="0" xfId="0" applyFont="1" applyAlignment="1">
      <alignment horizontal="center" vertical="center"/>
    </xf>
    <xf numFmtId="0" fontId="18" fillId="0" borderId="0" xfId="0" applyFont="1" applyFill="1" applyBorder="1" applyAlignment="1">
      <alignment horizontal="right" vertical="center"/>
    </xf>
    <xf numFmtId="1" fontId="18" fillId="0" borderId="0" xfId="0" applyNumberFormat="1" applyFont="1" applyBorder="1" applyAlignment="1">
      <alignment horizontal="right" vertical="center"/>
    </xf>
    <xf numFmtId="0" fontId="18" fillId="5" borderId="2" xfId="0" applyFont="1" applyFill="1" applyBorder="1" applyAlignment="1">
      <alignment horizontal="center" vertical="center" wrapText="1"/>
    </xf>
    <xf numFmtId="0" fontId="26" fillId="0" borderId="9" xfId="0" applyFont="1" applyBorder="1" applyAlignment="1">
      <alignment horizontal="left" vertical="center"/>
    </xf>
    <xf numFmtId="0" fontId="27" fillId="0" borderId="0" xfId="0" applyFont="1" applyBorder="1" applyAlignment="1">
      <alignment horizontal="left" vertical="center"/>
    </xf>
    <xf numFmtId="0" fontId="0" fillId="0" borderId="0" xfId="0" applyFont="1" applyBorder="1" applyAlignment="1">
      <alignment horizontal="center" vertical="center"/>
    </xf>
    <xf numFmtId="0" fontId="11" fillId="0" borderId="16" xfId="0" applyFont="1" applyBorder="1" applyAlignment="1">
      <alignment horizontal="center" vertical="center"/>
    </xf>
    <xf numFmtId="10" fontId="6" fillId="3" borderId="1" xfId="0" applyNumberFormat="1" applyFont="1" applyFill="1" applyBorder="1" applyAlignment="1">
      <alignment horizontal="center" vertical="center"/>
    </xf>
    <xf numFmtId="1" fontId="6" fillId="3" borderId="1" xfId="0" applyNumberFormat="1" applyFont="1" applyFill="1" applyBorder="1" applyAlignment="1">
      <alignment horizontal="center" vertical="center"/>
    </xf>
    <xf numFmtId="165" fontId="6" fillId="3" borderId="1" xfId="0" applyNumberFormat="1" applyFont="1" applyFill="1" applyBorder="1" applyAlignment="1">
      <alignment horizontal="center" vertical="center"/>
    </xf>
    <xf numFmtId="0" fontId="11" fillId="0" borderId="0" xfId="0" applyFont="1" applyBorder="1" applyAlignment="1">
      <alignment horizontal="center" vertical="center"/>
    </xf>
    <xf numFmtId="166" fontId="24" fillId="3" borderId="18" xfId="0" applyNumberFormat="1" applyFont="1" applyFill="1" applyBorder="1" applyAlignment="1">
      <alignment horizontal="center" vertical="center"/>
    </xf>
    <xf numFmtId="164" fontId="0" fillId="0" borderId="17" xfId="0" applyNumberFormat="1" applyFont="1" applyBorder="1" applyAlignment="1">
      <alignment horizontal="center" vertical="center"/>
    </xf>
    <xf numFmtId="9" fontId="0" fillId="0" borderId="17" xfId="0" applyNumberFormat="1" applyFont="1" applyBorder="1" applyAlignment="1">
      <alignment vertical="center"/>
    </xf>
    <xf numFmtId="1" fontId="17" fillId="5" borderId="17" xfId="0" applyNumberFormat="1" applyFont="1" applyFill="1" applyBorder="1" applyAlignment="1">
      <alignment horizontal="center" vertical="center" wrapText="1"/>
    </xf>
    <xf numFmtId="166" fontId="17" fillId="5" borderId="0" xfId="0" applyNumberFormat="1" applyFont="1" applyFill="1" applyBorder="1" applyAlignment="1">
      <alignment horizontal="center" vertical="center" wrapText="1"/>
    </xf>
    <xf numFmtId="166" fontId="11" fillId="6" borderId="0" xfId="0" applyNumberFormat="1" applyFont="1" applyFill="1" applyAlignment="1">
      <alignment horizontal="center"/>
    </xf>
    <xf numFmtId="0" fontId="11" fillId="0" borderId="0" xfId="0" applyFont="1" applyBorder="1" applyAlignment="1">
      <alignment horizontal="center" vertical="center" wrapText="1"/>
    </xf>
    <xf numFmtId="0" fontId="11" fillId="0" borderId="16" xfId="0" applyFont="1" applyBorder="1" applyAlignment="1">
      <alignment horizontal="center" vertical="center" wrapText="1"/>
    </xf>
    <xf numFmtId="0" fontId="10" fillId="2" borderId="0" xfId="0" applyFont="1" applyFill="1" applyAlignment="1">
      <alignment horizontal="left" wrapText="1"/>
    </xf>
    <xf numFmtId="0" fontId="21" fillId="4" borderId="11" xfId="0" applyFont="1" applyFill="1" applyBorder="1" applyAlignment="1">
      <alignment horizontal="center" vertical="center"/>
    </xf>
    <xf numFmtId="0" fontId="21" fillId="4" borderId="2" xfId="0" applyFont="1" applyFill="1" applyBorder="1" applyAlignment="1">
      <alignment horizontal="center" vertical="center"/>
    </xf>
    <xf numFmtId="0" fontId="21" fillId="4" borderId="12" xfId="0" applyFont="1" applyFill="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5" xfId="0" applyFont="1" applyFill="1" applyBorder="1" applyAlignment="1">
      <alignment horizontal="center" vertical="center"/>
    </xf>
    <xf numFmtId="0" fontId="11" fillId="0" borderId="0" xfId="0" applyFont="1" applyAlignment="1">
      <alignment horizontal="left" wrapText="1"/>
    </xf>
    <xf numFmtId="0" fontId="10" fillId="2" borderId="0" xfId="0" applyFont="1" applyFill="1" applyAlignment="1">
      <alignment horizontal="left" wrapText="1"/>
    </xf>
    <xf numFmtId="0" fontId="12" fillId="2" borderId="0" xfId="0" applyFont="1" applyFill="1" applyAlignment="1">
      <alignment horizontal="left" vertical="center" wrapText="1"/>
    </xf>
    <xf numFmtId="0" fontId="16" fillId="0" borderId="0" xfId="0" applyFont="1" applyBorder="1" applyAlignment="1">
      <alignment horizontal="center" vertical="center"/>
    </xf>
    <xf numFmtId="0" fontId="16" fillId="0" borderId="2" xfId="0" applyFont="1" applyBorder="1" applyAlignment="1">
      <alignment horizontal="center" vertical="center"/>
    </xf>
    <xf numFmtId="0" fontId="21" fillId="4" borderId="3" xfId="0" applyFont="1" applyFill="1" applyBorder="1" applyAlignment="1">
      <alignment horizontal="center" vertical="center"/>
    </xf>
    <xf numFmtId="0" fontId="21" fillId="4" borderId="4" xfId="0" applyFont="1" applyFill="1" applyBorder="1" applyAlignment="1">
      <alignment horizontal="center" vertical="center"/>
    </xf>
    <xf numFmtId="0" fontId="21" fillId="4" borderId="5" xfId="0" applyFont="1" applyFill="1" applyBorder="1" applyAlignment="1">
      <alignment horizontal="center" vertical="center"/>
    </xf>
    <xf numFmtId="0" fontId="6" fillId="0" borderId="0" xfId="0" applyFont="1" applyFill="1" applyBorder="1" applyAlignment="1">
      <alignment horizontal="center" vertical="center"/>
    </xf>
    <xf numFmtId="0" fontId="25" fillId="0" borderId="0" xfId="0" applyFont="1" applyAlignment="1">
      <alignment horizontal="left" wrapText="1"/>
    </xf>
    <xf numFmtId="164" fontId="0" fillId="0" borderId="0" xfId="0" applyNumberFormat="1" applyFont="1" applyAlignment="1">
      <alignment horizontal="center" vertical="center"/>
    </xf>
    <xf numFmtId="0" fontId="6" fillId="0" borderId="0" xfId="0" applyFont="1" applyFill="1" applyBorder="1" applyAlignment="1">
      <alignment horizontal="center" vertical="center" wrapText="1"/>
    </xf>
    <xf numFmtId="0" fontId="11" fillId="0" borderId="0" xfId="0" applyFont="1" applyAlignment="1">
      <alignment horizontal="center" wrapText="1"/>
    </xf>
    <xf numFmtId="0" fontId="11" fillId="0" borderId="16" xfId="0" applyFont="1" applyBorder="1" applyAlignment="1">
      <alignment horizontal="center" vertical="center" wrapText="1"/>
    </xf>
    <xf numFmtId="0" fontId="11" fillId="0" borderId="19" xfId="0" applyFont="1" applyBorder="1" applyAlignment="1">
      <alignment horizontal="center" vertical="center" wrapText="1"/>
    </xf>
    <xf numFmtId="9" fontId="0" fillId="0" borderId="0" xfId="0" applyNumberFormat="1" applyFont="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center" vertical="center"/>
    </xf>
  </cellXfs>
  <cellStyles count="6">
    <cellStyle name="Normal" xfId="0" builtinId="0"/>
    <cellStyle name="Normal 2" xfId="1"/>
    <cellStyle name="Normal 3" xfId="2"/>
    <cellStyle name="Normal 4" xfId="3"/>
    <cellStyle name="Normal 5" xfId="4"/>
    <cellStyle name="Normal 6" xfId="5"/>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878417</xdr:colOff>
      <xdr:row>3</xdr:row>
      <xdr:rowOff>95249</xdr:rowOff>
    </xdr:from>
    <xdr:to>
      <xdr:col>17</xdr:col>
      <xdr:colOff>257736</xdr:colOff>
      <xdr:row>7</xdr:row>
      <xdr:rowOff>145676</xdr:rowOff>
    </xdr:to>
    <xdr:sp macro="" textlink="">
      <xdr:nvSpPr>
        <xdr:cNvPr id="3" name="Rectangular Callout 4"/>
        <xdr:cNvSpPr/>
      </xdr:nvSpPr>
      <xdr:spPr>
        <a:xfrm>
          <a:off x="11588750" y="677332"/>
          <a:ext cx="4067736" cy="854761"/>
        </a:xfrm>
        <a:prstGeom prst="wedgeRectCallout">
          <a:avLst>
            <a:gd name="adj1" fmla="val -57338"/>
            <a:gd name="adj2" fmla="val -1941"/>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lvl="0"/>
          <a:r>
            <a:rPr lang="en-GB" sz="1100" b="1">
              <a:solidFill>
                <a:schemeClr val="dk1"/>
              </a:solidFill>
              <a:effectLst/>
              <a:latin typeface="+mn-lt"/>
              <a:ea typeface="+mn-ea"/>
              <a:cs typeface="+mn-cs"/>
            </a:rPr>
            <a:t>1-</a:t>
          </a:r>
          <a:r>
            <a:rPr lang="en-GB" sz="1100">
              <a:solidFill>
                <a:schemeClr val="dk1"/>
              </a:solidFill>
              <a:effectLst/>
              <a:latin typeface="+mn-lt"/>
              <a:ea typeface="+mn-ea"/>
              <a:cs typeface="+mn-cs"/>
            </a:rPr>
            <a:t>The inputs of the model which are probabilistic and which</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might influence the output are: the lag time (in F22 in the Excel sheet), Temperature of the product storage (F23), the minimal temperature of growth (F26) and the growth rate model error (F31).</a:t>
          </a:r>
        </a:p>
      </xdr:txBody>
    </xdr:sp>
    <xdr:clientData/>
  </xdr:twoCellAnchor>
  <xdr:twoCellAnchor>
    <xdr:from>
      <xdr:col>13</xdr:col>
      <xdr:colOff>821158</xdr:colOff>
      <xdr:row>8</xdr:row>
      <xdr:rowOff>402480</xdr:rowOff>
    </xdr:from>
    <xdr:to>
      <xdr:col>17</xdr:col>
      <xdr:colOff>257736</xdr:colOff>
      <xdr:row>12</xdr:row>
      <xdr:rowOff>89647</xdr:rowOff>
    </xdr:to>
    <xdr:sp macro="" textlink="">
      <xdr:nvSpPr>
        <xdr:cNvPr id="7" name="Rectangular Callout 4"/>
        <xdr:cNvSpPr/>
      </xdr:nvSpPr>
      <xdr:spPr>
        <a:xfrm>
          <a:off x="11533982" y="1926480"/>
          <a:ext cx="4120636" cy="818961"/>
        </a:xfrm>
        <a:prstGeom prst="wedgeRectCallout">
          <a:avLst>
            <a:gd name="adj1" fmla="val -35692"/>
            <a:gd name="adj2" fmla="val -72781"/>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lvl="0"/>
          <a:r>
            <a:rPr lang="en-GB" sz="1100" b="1" i="0">
              <a:solidFill>
                <a:schemeClr val="dk1"/>
              </a:solidFill>
              <a:effectLst/>
              <a:latin typeface="+mn-lt"/>
              <a:ea typeface="+mn-ea"/>
              <a:cs typeface="+mn-cs"/>
            </a:rPr>
            <a:t>2-</a:t>
          </a:r>
          <a:r>
            <a:rPr lang="en-GB" sz="1100" i="0" baseline="0">
              <a:solidFill>
                <a:schemeClr val="dk1"/>
              </a:solidFill>
              <a:effectLst/>
              <a:latin typeface="+mn-lt"/>
              <a:ea typeface="+mn-ea"/>
              <a:cs typeface="+mn-cs"/>
            </a:rPr>
            <a:t>The sensitivity index are calculated for inputs values reported in Table E7-1 with the equation "</a:t>
          </a:r>
          <a:r>
            <a:rPr lang="en-GB" sz="1100">
              <a:solidFill>
                <a:schemeClr val="dk1"/>
              </a:solidFill>
              <a:effectLst/>
              <a:latin typeface="+mn-lt"/>
              <a:ea typeface="+mn-ea"/>
              <a:cs typeface="+mn-cs"/>
            </a:rPr>
            <a:t>Sensitivity index = (Output</a:t>
          </a:r>
          <a:r>
            <a:rPr lang="en-GB" sz="1100" baseline="-25000">
              <a:solidFill>
                <a:schemeClr val="dk1"/>
              </a:solidFill>
              <a:effectLst/>
              <a:latin typeface="+mn-lt"/>
              <a:ea typeface="+mn-ea"/>
              <a:cs typeface="+mn-cs"/>
            </a:rPr>
            <a:t>Max_Input </a:t>
          </a:r>
          <a:r>
            <a:rPr lang="en-GB" sz="1100">
              <a:solidFill>
                <a:schemeClr val="dk1"/>
              </a:solidFill>
              <a:effectLst/>
              <a:latin typeface="+mn-lt"/>
              <a:ea typeface="+mn-ea"/>
              <a:cs typeface="+mn-cs"/>
            </a:rPr>
            <a:t>- Output</a:t>
          </a:r>
          <a:r>
            <a:rPr lang="en-GB" sz="1100" baseline="-25000">
              <a:solidFill>
                <a:schemeClr val="dk1"/>
              </a:solidFill>
              <a:effectLst/>
              <a:latin typeface="+mn-lt"/>
              <a:ea typeface="+mn-ea"/>
              <a:cs typeface="+mn-cs"/>
            </a:rPr>
            <a:t>Min_Input</a:t>
          </a:r>
          <a:r>
            <a:rPr lang="en-GB" sz="1100">
              <a:solidFill>
                <a:schemeClr val="dk1"/>
              </a:solidFill>
              <a:effectLst/>
              <a:latin typeface="+mn-lt"/>
              <a:ea typeface="+mn-ea"/>
              <a:cs typeface="+mn-cs"/>
            </a:rPr>
            <a:t>) / Output</a:t>
          </a:r>
          <a:r>
            <a:rPr lang="en-GB" sz="1100" baseline="-25000">
              <a:solidFill>
                <a:schemeClr val="dk1"/>
              </a:solidFill>
              <a:effectLst/>
              <a:latin typeface="+mn-lt"/>
              <a:ea typeface="+mn-ea"/>
              <a:cs typeface="+mn-cs"/>
            </a:rPr>
            <a:t>Median_Input</a:t>
          </a:r>
          <a:r>
            <a:rPr lang="en-GB" sz="1100" baseline="0">
              <a:solidFill>
                <a:schemeClr val="dk1"/>
              </a:solidFill>
              <a:effectLst/>
              <a:latin typeface="+mn-lt"/>
              <a:ea typeface="+mn-ea"/>
              <a:cs typeface="+mn-cs"/>
            </a:rPr>
            <a:t>". Index obtained are reported in Table E7-2.</a:t>
          </a:r>
          <a:endParaRPr lang="en-GB" sz="1100" i="1" baseline="0">
            <a:solidFill>
              <a:schemeClr val="dk1"/>
            </a:solidFill>
            <a:effectLst/>
            <a:latin typeface="+mn-lt"/>
            <a:ea typeface="+mn-ea"/>
            <a:cs typeface="+mn-cs"/>
          </a:endParaRPr>
        </a:p>
      </xdr:txBody>
    </xdr:sp>
    <xdr:clientData/>
  </xdr:twoCellAnchor>
  <xdr:twoCellAnchor>
    <xdr:from>
      <xdr:col>8</xdr:col>
      <xdr:colOff>158749</xdr:colOff>
      <xdr:row>9</xdr:row>
      <xdr:rowOff>67234</xdr:rowOff>
    </xdr:from>
    <xdr:to>
      <xdr:col>13</xdr:col>
      <xdr:colOff>582704</xdr:colOff>
      <xdr:row>12</xdr:row>
      <xdr:rowOff>33617</xdr:rowOff>
    </xdr:to>
    <xdr:sp macro="" textlink="">
      <xdr:nvSpPr>
        <xdr:cNvPr id="18" name="Rectangular Callout 4"/>
        <xdr:cNvSpPr/>
      </xdr:nvSpPr>
      <xdr:spPr>
        <a:xfrm>
          <a:off x="6275916" y="2035734"/>
          <a:ext cx="5017121" cy="696633"/>
        </a:xfrm>
        <a:prstGeom prst="wedgeRectCallout">
          <a:avLst>
            <a:gd name="adj1" fmla="val -54177"/>
            <a:gd name="adj2" fmla="val 2293"/>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r>
            <a:rPr lang="en-GB" sz="1100" b="1" i="0" baseline="0">
              <a:solidFill>
                <a:schemeClr val="dk1"/>
              </a:solidFill>
              <a:effectLst/>
              <a:latin typeface="+mn-lt"/>
              <a:ea typeface="+mn-ea"/>
              <a:cs typeface="+mn-cs"/>
            </a:rPr>
            <a:t>3-</a:t>
          </a:r>
          <a:r>
            <a:rPr lang="en-GB" sz="1100">
              <a:solidFill>
                <a:schemeClr val="dk1"/>
              </a:solidFill>
              <a:effectLst/>
              <a:latin typeface="+mn-lt"/>
              <a:ea typeface="+mn-ea"/>
              <a:cs typeface="+mn-cs"/>
            </a:rPr>
            <a:t>The most influencing</a:t>
          </a:r>
          <a:r>
            <a:rPr lang="en-GB" sz="1100" baseline="0">
              <a:solidFill>
                <a:schemeClr val="dk1"/>
              </a:solidFill>
              <a:effectLst/>
              <a:latin typeface="+mn-lt"/>
              <a:ea typeface="+mn-ea"/>
              <a:cs typeface="+mn-cs"/>
            </a:rPr>
            <a:t> input is the temperature of consumers' fridges and the growth rate model error but with a lower impact. The two other ones have a very small index so they are influencing clearly less the output. </a:t>
          </a:r>
          <a:endParaRPr lang="en-GB" sz="1100" i="1">
            <a:solidFill>
              <a:schemeClr val="dk1"/>
            </a:solidFill>
            <a:effectLst/>
            <a:latin typeface="+mn-lt"/>
            <a:ea typeface="+mn-ea"/>
            <a:cs typeface="+mn-cs"/>
          </a:endParaRPr>
        </a:p>
      </xdr:txBody>
    </xdr:sp>
    <xdr:clientData/>
  </xdr:twoCellAnchor>
  <xdr:twoCellAnchor>
    <xdr:from>
      <xdr:col>8</xdr:col>
      <xdr:colOff>762000</xdr:colOff>
      <xdr:row>24</xdr:row>
      <xdr:rowOff>317500</xdr:rowOff>
    </xdr:from>
    <xdr:to>
      <xdr:col>10</xdr:col>
      <xdr:colOff>682625</xdr:colOff>
      <xdr:row>26</xdr:row>
      <xdr:rowOff>317500</xdr:rowOff>
    </xdr:to>
    <xdr:sp macro="" textlink="">
      <xdr:nvSpPr>
        <xdr:cNvPr id="2" name="Line Callout 1 (Accent Bar) 1"/>
        <xdr:cNvSpPr/>
      </xdr:nvSpPr>
      <xdr:spPr>
        <a:xfrm>
          <a:off x="6883977" y="8292523"/>
          <a:ext cx="3133148" cy="1073727"/>
        </a:xfrm>
        <a:prstGeom prst="accentCallout1">
          <a:avLst>
            <a:gd name="adj1" fmla="val 54610"/>
            <a:gd name="adj2" fmla="val -8609"/>
            <a:gd name="adj3" fmla="val -139555"/>
            <a:gd name="adj4" fmla="val -44862"/>
          </a:avLst>
        </a:prstGeom>
        <a:solidFill>
          <a:schemeClr val="accent6">
            <a:lumMod val="60000"/>
            <a:lumOff val="40000"/>
          </a:schemeClr>
        </a:solidFill>
        <a:ln>
          <a:solidFill>
            <a:schemeClr val="accent6">
              <a:lumMod val="75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n-GB" sz="1200" b="1">
              <a:solidFill>
                <a:sysClr val="windowText" lastClr="000000"/>
              </a:solidFill>
              <a:latin typeface="Times New Roman" panose="02020603050405020304" pitchFamily="18" charset="0"/>
              <a:cs typeface="Times New Roman" panose="02020603050405020304" pitchFamily="18" charset="0"/>
            </a:rPr>
            <a:t>Note that to calculate</a:t>
          </a:r>
          <a:r>
            <a:rPr lang="en-GB" sz="1200" b="1" baseline="0">
              <a:solidFill>
                <a:sysClr val="windowText" lastClr="000000"/>
              </a:solidFill>
              <a:latin typeface="Times New Roman" panose="02020603050405020304" pitchFamily="18" charset="0"/>
              <a:cs typeface="Times New Roman" panose="02020603050405020304" pitchFamily="18" charset="0"/>
            </a:rPr>
            <a:t> sensitivity index you must set only one variable at its "min" then "median" then "max" value and let the other ones run with their distributions. Repeat that for each of these four inputs.</a:t>
          </a:r>
          <a:endParaRPr lang="en-GB" sz="1200" b="1">
            <a:solidFill>
              <a:sysClr val="windowText" lastClr="000000"/>
            </a:solidFill>
            <a:latin typeface="Times New Roman" panose="02020603050405020304" pitchFamily="18" charset="0"/>
            <a:cs typeface="Times New Roman" panose="02020603050405020304" pitchFamily="18" charset="0"/>
          </a:endParaRPr>
        </a:p>
      </xdr:txBody>
    </xdr:sp>
    <xdr:clientData/>
  </xdr:twoCellAnchor>
  <xdr:twoCellAnchor>
    <xdr:from>
      <xdr:col>6</xdr:col>
      <xdr:colOff>0</xdr:colOff>
      <xdr:row>22</xdr:row>
      <xdr:rowOff>333375</xdr:rowOff>
    </xdr:from>
    <xdr:to>
      <xdr:col>8</xdr:col>
      <xdr:colOff>493568</xdr:colOff>
      <xdr:row>25</xdr:row>
      <xdr:rowOff>346364</xdr:rowOff>
    </xdr:to>
    <xdr:cxnSp macro="">
      <xdr:nvCxnSpPr>
        <xdr:cNvPr id="5" name="Straight Connector 4"/>
        <xdr:cNvCxnSpPr/>
      </xdr:nvCxnSpPr>
      <xdr:spPr>
        <a:xfrm flipH="1" flipV="1">
          <a:off x="5455227" y="7373216"/>
          <a:ext cx="1160318" cy="1485034"/>
        </a:xfrm>
        <a:prstGeom prst="line">
          <a:avLst/>
        </a:prstGeom>
        <a:ln w="28575">
          <a:solidFill>
            <a:schemeClr val="accent6">
              <a:lumMod val="75000"/>
            </a:schemeClr>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15878</xdr:colOff>
      <xdr:row>25</xdr:row>
      <xdr:rowOff>254001</xdr:rowOff>
    </xdr:from>
    <xdr:to>
      <xdr:col>8</xdr:col>
      <xdr:colOff>493568</xdr:colOff>
      <xdr:row>25</xdr:row>
      <xdr:rowOff>346364</xdr:rowOff>
    </xdr:to>
    <xdr:cxnSp macro="">
      <xdr:nvCxnSpPr>
        <xdr:cNvPr id="10" name="Straight Connector 9"/>
        <xdr:cNvCxnSpPr/>
      </xdr:nvCxnSpPr>
      <xdr:spPr>
        <a:xfrm flipH="1" flipV="1">
          <a:off x="5471105" y="8765887"/>
          <a:ext cx="1144440" cy="92363"/>
        </a:xfrm>
        <a:prstGeom prst="line">
          <a:avLst/>
        </a:prstGeom>
        <a:ln w="28575">
          <a:solidFill>
            <a:schemeClr val="accent6">
              <a:lumMod val="75000"/>
            </a:schemeClr>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5</xdr:col>
      <xdr:colOff>714379</xdr:colOff>
      <xdr:row>25</xdr:row>
      <xdr:rowOff>346364</xdr:rowOff>
    </xdr:from>
    <xdr:to>
      <xdr:col>8</xdr:col>
      <xdr:colOff>484909</xdr:colOff>
      <xdr:row>30</xdr:row>
      <xdr:rowOff>79375</xdr:rowOff>
    </xdr:to>
    <xdr:cxnSp macro="">
      <xdr:nvCxnSpPr>
        <xdr:cNvPr id="13" name="Straight Connector 12"/>
        <xdr:cNvCxnSpPr/>
      </xdr:nvCxnSpPr>
      <xdr:spPr>
        <a:xfrm flipH="1">
          <a:off x="5442243" y="8858250"/>
          <a:ext cx="1164643" cy="2417330"/>
        </a:xfrm>
        <a:prstGeom prst="line">
          <a:avLst/>
        </a:prstGeom>
        <a:ln w="28575">
          <a:solidFill>
            <a:schemeClr val="accent6">
              <a:lumMod val="75000"/>
            </a:schemeClr>
          </a:solidFill>
        </a:ln>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showGridLines="0" tabSelected="1" zoomScale="90" zoomScaleNormal="90" workbookViewId="0">
      <selection activeCell="W27" sqref="W27"/>
    </sheetView>
  </sheetViews>
  <sheetFormatPr baseColWidth="10" defaultColWidth="11.42578125" defaultRowHeight="18.75" x14ac:dyDescent="0.3"/>
  <cols>
    <col min="1" max="1" width="3.85546875" style="2" customWidth="1"/>
    <col min="2" max="2" width="19.140625" style="2" customWidth="1"/>
    <col min="3" max="3" width="12.5703125" style="3" customWidth="1"/>
    <col min="4" max="4" width="19.28515625" style="2" customWidth="1"/>
    <col min="5" max="5" width="7.7109375" style="2" bestFit="1" customWidth="1"/>
    <col min="6" max="6" width="10.85546875" style="2" customWidth="1"/>
    <col min="7" max="7" width="9.140625" style="2" customWidth="1"/>
    <col min="8" max="8" width="0.85546875" style="2" customWidth="1"/>
    <col min="9" max="9" width="16.85546875" style="2" customWidth="1"/>
    <col min="10" max="10" width="31.28515625" style="2" customWidth="1"/>
    <col min="11" max="11" width="10.85546875" style="2" customWidth="1"/>
    <col min="12" max="12" width="9.140625" style="2" customWidth="1"/>
    <col min="13" max="13" width="0.85546875" style="2" customWidth="1"/>
    <col min="14" max="14" width="25" style="2" customWidth="1"/>
    <col min="15" max="15" width="8" style="2" customWidth="1"/>
    <col min="16" max="16" width="22.42578125" style="2" customWidth="1"/>
    <col min="17" max="17" width="14.85546875" style="2" customWidth="1"/>
    <col min="18" max="18" width="10.28515625" style="2" customWidth="1"/>
    <col min="19" max="16384" width="11.42578125" style="2"/>
  </cols>
  <sheetData>
    <row r="1" spans="1:18" x14ac:dyDescent="0.3">
      <c r="A1" s="1"/>
      <c r="B1" s="1"/>
    </row>
    <row r="2" spans="1:18" x14ac:dyDescent="0.3">
      <c r="A2" s="1"/>
      <c r="B2" s="4" t="s">
        <v>94</v>
      </c>
    </row>
    <row r="3" spans="1:18" ht="5.25" customHeight="1" x14ac:dyDescent="0.3">
      <c r="A3" s="1"/>
      <c r="B3" s="4"/>
    </row>
    <row r="4" spans="1:18" ht="6" customHeight="1" x14ac:dyDescent="0.3">
      <c r="A4" s="1"/>
      <c r="B4" s="132" t="s">
        <v>88</v>
      </c>
      <c r="C4" s="132"/>
      <c r="D4" s="132"/>
      <c r="E4" s="132"/>
      <c r="F4" s="132"/>
      <c r="G4" s="132"/>
      <c r="H4" s="132"/>
      <c r="I4" s="132"/>
      <c r="J4" s="132"/>
      <c r="K4" s="132"/>
      <c r="L4" s="132"/>
      <c r="M4" s="132"/>
      <c r="N4" s="132"/>
      <c r="O4" s="132"/>
      <c r="P4" s="132"/>
    </row>
    <row r="5" spans="1:18" x14ac:dyDescent="0.3">
      <c r="A5" s="1"/>
      <c r="B5" s="132"/>
      <c r="C5" s="132"/>
      <c r="D5" s="132"/>
      <c r="E5" s="132"/>
      <c r="F5" s="132"/>
      <c r="G5" s="132"/>
      <c r="H5" s="132"/>
      <c r="I5" s="132"/>
      <c r="J5" s="132"/>
      <c r="K5" s="132"/>
      <c r="L5" s="132"/>
      <c r="M5" s="132"/>
      <c r="N5" s="132"/>
      <c r="O5" s="132"/>
      <c r="P5" s="132"/>
    </row>
    <row r="6" spans="1:18" x14ac:dyDescent="0.3">
      <c r="A6" s="1"/>
      <c r="B6" s="4"/>
    </row>
    <row r="7" spans="1:18" ht="17.25" customHeight="1" x14ac:dyDescent="0.3">
      <c r="A7" s="1"/>
      <c r="B7" s="5"/>
      <c r="C7" s="133" t="s">
        <v>80</v>
      </c>
      <c r="D7" s="133"/>
      <c r="E7" s="133"/>
      <c r="F7" s="133"/>
      <c r="G7" s="133"/>
      <c r="H7" s="133"/>
      <c r="I7" s="133"/>
      <c r="J7" s="133"/>
      <c r="K7" s="133"/>
      <c r="L7" s="133"/>
      <c r="M7" s="133"/>
      <c r="N7" s="133"/>
      <c r="O7" s="6"/>
    </row>
    <row r="8" spans="1:18" x14ac:dyDescent="0.3">
      <c r="A8" s="1"/>
      <c r="B8" s="4"/>
      <c r="C8" s="6"/>
      <c r="D8" s="6"/>
      <c r="E8" s="6"/>
      <c r="F8" s="6"/>
      <c r="G8" s="6"/>
      <c r="H8" s="6"/>
      <c r="I8" s="6"/>
      <c r="J8" s="6"/>
      <c r="K8" s="6"/>
      <c r="L8" s="6"/>
      <c r="M8" s="6"/>
      <c r="N8" s="6"/>
      <c r="O8" s="6"/>
      <c r="P8" s="6"/>
    </row>
    <row r="9" spans="1:18" ht="30.75" customHeight="1" x14ac:dyDescent="0.3">
      <c r="A9" s="1"/>
      <c r="B9" s="4"/>
      <c r="C9" s="133" t="s">
        <v>96</v>
      </c>
      <c r="D9" s="133"/>
      <c r="E9" s="133"/>
      <c r="F9" s="133"/>
      <c r="G9" s="133"/>
      <c r="H9" s="133"/>
      <c r="I9" s="133"/>
      <c r="J9" s="133"/>
      <c r="K9" s="133"/>
      <c r="L9" s="133"/>
      <c r="M9" s="133"/>
      <c r="N9" s="133"/>
      <c r="O9" s="6"/>
    </row>
    <row r="10" spans="1:18" ht="18.75" customHeight="1" x14ac:dyDescent="0.3">
      <c r="A10" s="1"/>
      <c r="B10" s="4"/>
      <c r="C10" s="134"/>
      <c r="D10" s="134"/>
      <c r="E10" s="134"/>
      <c r="F10" s="134"/>
      <c r="G10" s="134"/>
      <c r="H10" s="134"/>
      <c r="I10" s="134"/>
      <c r="J10" s="134"/>
      <c r="K10" s="134"/>
      <c r="L10" s="134"/>
      <c r="M10" s="134"/>
      <c r="N10" s="134"/>
      <c r="O10" s="134"/>
      <c r="P10" s="134"/>
      <c r="Q10" s="6"/>
    </row>
    <row r="11" spans="1:18" ht="16.5" customHeight="1" x14ac:dyDescent="0.3">
      <c r="A11" s="1"/>
      <c r="B11" s="4"/>
      <c r="C11" s="133" t="s">
        <v>97</v>
      </c>
      <c r="D11" s="133"/>
      <c r="E11" s="133"/>
      <c r="F11" s="133"/>
      <c r="G11" s="133"/>
      <c r="H11" s="133"/>
      <c r="I11" s="133"/>
      <c r="J11" s="133"/>
      <c r="K11" s="133"/>
      <c r="L11" s="133"/>
      <c r="M11" s="133"/>
      <c r="N11" s="133"/>
      <c r="O11" s="6"/>
      <c r="P11" s="6"/>
    </row>
    <row r="12" spans="1:18" x14ac:dyDescent="0.3">
      <c r="A12" s="1"/>
      <c r="B12" s="4"/>
      <c r="C12" s="6"/>
      <c r="D12" s="6"/>
      <c r="E12" s="6"/>
      <c r="F12" s="6"/>
      <c r="G12" s="6"/>
      <c r="H12" s="6"/>
      <c r="I12" s="6"/>
      <c r="J12" s="6"/>
      <c r="K12" s="6"/>
      <c r="L12" s="6"/>
      <c r="M12" s="6"/>
      <c r="N12" s="6"/>
      <c r="O12" s="6"/>
      <c r="P12" s="6"/>
    </row>
    <row r="13" spans="1:18" x14ac:dyDescent="0.3">
      <c r="B13" s="135" t="s">
        <v>77</v>
      </c>
      <c r="C13" s="135"/>
      <c r="D13" s="135"/>
      <c r="E13" s="135"/>
      <c r="F13" s="135"/>
      <c r="G13" s="135"/>
      <c r="H13" s="135"/>
      <c r="I13" s="135"/>
      <c r="J13" s="135"/>
      <c r="K13" s="135"/>
      <c r="L13" s="135"/>
      <c r="M13" s="135"/>
      <c r="N13" s="135"/>
      <c r="O13" s="135"/>
      <c r="P13" s="135"/>
      <c r="Q13" s="135"/>
      <c r="R13" s="135"/>
    </row>
    <row r="14" spans="1:18" x14ac:dyDescent="0.3">
      <c r="B14" s="136"/>
      <c r="C14" s="136"/>
      <c r="D14" s="136"/>
      <c r="E14" s="136"/>
      <c r="F14" s="136"/>
      <c r="G14" s="136"/>
      <c r="H14" s="136"/>
      <c r="I14" s="136"/>
      <c r="J14" s="136"/>
      <c r="K14" s="136"/>
      <c r="L14" s="136"/>
      <c r="M14" s="136"/>
      <c r="N14" s="136"/>
      <c r="O14" s="136"/>
      <c r="P14" s="136"/>
      <c r="Q14" s="136"/>
      <c r="R14" s="136"/>
    </row>
    <row r="15" spans="1:18" s="17" customFormat="1" ht="25.5" customHeight="1" x14ac:dyDescent="0.25">
      <c r="B15" s="137" t="s">
        <v>29</v>
      </c>
      <c r="C15" s="138"/>
      <c r="D15" s="138"/>
      <c r="E15" s="138"/>
      <c r="F15" s="138"/>
      <c r="G15" s="138"/>
      <c r="H15" s="138"/>
      <c r="I15" s="138"/>
      <c r="J15" s="138"/>
      <c r="K15" s="138"/>
      <c r="L15" s="138"/>
      <c r="M15" s="138"/>
      <c r="N15" s="138"/>
      <c r="O15" s="138"/>
      <c r="P15" s="138"/>
      <c r="Q15" s="138"/>
      <c r="R15" s="139"/>
    </row>
    <row r="16" spans="1:18" s="17" customFormat="1" ht="15.75" x14ac:dyDescent="0.25">
      <c r="B16" s="123" t="s">
        <v>0</v>
      </c>
      <c r="C16" s="124"/>
      <c r="D16" s="124"/>
      <c r="E16" s="124"/>
      <c r="F16" s="124"/>
      <c r="G16" s="125"/>
      <c r="H16" s="126"/>
      <c r="I16" s="123" t="s">
        <v>1</v>
      </c>
      <c r="J16" s="124"/>
      <c r="K16" s="124"/>
      <c r="L16" s="125"/>
      <c r="M16" s="126"/>
      <c r="N16" s="123" t="s">
        <v>2</v>
      </c>
      <c r="O16" s="124"/>
      <c r="P16" s="124"/>
      <c r="Q16" s="124"/>
      <c r="R16" s="125"/>
    </row>
    <row r="17" spans="2:21" s="17" customFormat="1" ht="15.75" x14ac:dyDescent="0.25">
      <c r="B17" s="18" t="s">
        <v>3</v>
      </c>
      <c r="C17" s="19" t="s">
        <v>4</v>
      </c>
      <c r="D17" s="19" t="s">
        <v>5</v>
      </c>
      <c r="E17" s="19" t="s">
        <v>6</v>
      </c>
      <c r="F17" s="19" t="s">
        <v>7</v>
      </c>
      <c r="G17" s="19" t="s">
        <v>8</v>
      </c>
      <c r="H17" s="127"/>
      <c r="I17" s="18" t="s">
        <v>3</v>
      </c>
      <c r="J17" s="19" t="s">
        <v>9</v>
      </c>
      <c r="K17" s="19" t="s">
        <v>7</v>
      </c>
      <c r="L17" s="20" t="s">
        <v>10</v>
      </c>
      <c r="M17" s="127"/>
      <c r="N17" s="18" t="s">
        <v>3</v>
      </c>
      <c r="O17" s="19" t="s">
        <v>6</v>
      </c>
      <c r="P17" s="19" t="s">
        <v>5</v>
      </c>
      <c r="Q17" s="19" t="s">
        <v>7</v>
      </c>
      <c r="R17" s="20" t="s">
        <v>8</v>
      </c>
    </row>
    <row r="18" spans="2:21" s="17" customFormat="1" ht="25.5" x14ac:dyDescent="0.25">
      <c r="B18" s="25" t="s">
        <v>13</v>
      </c>
      <c r="C18" s="22" t="s">
        <v>11</v>
      </c>
      <c r="D18" s="22" t="s">
        <v>12</v>
      </c>
      <c r="E18" s="23" t="s">
        <v>23</v>
      </c>
      <c r="F18" s="26">
        <v>250</v>
      </c>
      <c r="G18" s="27" t="s">
        <v>14</v>
      </c>
      <c r="H18" s="128"/>
      <c r="I18" s="28"/>
      <c r="J18" s="22"/>
      <c r="K18" s="27"/>
      <c r="L18" s="29"/>
      <c r="M18" s="128"/>
      <c r="N18" s="30" t="s">
        <v>17</v>
      </c>
      <c r="O18" s="37" t="s">
        <v>25</v>
      </c>
      <c r="P18" s="22" t="s">
        <v>12</v>
      </c>
      <c r="Q18" s="58">
        <v>35</v>
      </c>
      <c r="R18" s="31" t="s">
        <v>16</v>
      </c>
    </row>
    <row r="19" spans="2:21" s="17" customFormat="1" ht="25.5" customHeight="1" x14ac:dyDescent="0.25">
      <c r="B19" s="120" t="s">
        <v>28</v>
      </c>
      <c r="C19" s="121"/>
      <c r="D19" s="121"/>
      <c r="E19" s="121"/>
      <c r="F19" s="121"/>
      <c r="G19" s="121"/>
      <c r="H19" s="121"/>
      <c r="I19" s="121"/>
      <c r="J19" s="121"/>
      <c r="K19" s="121"/>
      <c r="L19" s="121"/>
      <c r="M19" s="121"/>
      <c r="N19" s="121"/>
      <c r="O19" s="121"/>
      <c r="P19" s="121"/>
      <c r="Q19" s="121"/>
      <c r="R19" s="122"/>
    </row>
    <row r="20" spans="2:21" s="17" customFormat="1" ht="15.75" x14ac:dyDescent="0.25">
      <c r="B20" s="123" t="s">
        <v>0</v>
      </c>
      <c r="C20" s="124"/>
      <c r="D20" s="124"/>
      <c r="E20" s="124"/>
      <c r="F20" s="124"/>
      <c r="G20" s="125"/>
      <c r="H20" s="126"/>
      <c r="I20" s="123" t="s">
        <v>1</v>
      </c>
      <c r="J20" s="124"/>
      <c r="K20" s="124"/>
      <c r="L20" s="124"/>
      <c r="M20" s="49"/>
      <c r="N20" s="129" t="s">
        <v>2</v>
      </c>
      <c r="O20" s="130"/>
      <c r="P20" s="130"/>
      <c r="Q20" s="130"/>
      <c r="R20" s="131"/>
    </row>
    <row r="21" spans="2:21" s="17" customFormat="1" ht="15.75" x14ac:dyDescent="0.25">
      <c r="B21" s="43" t="s">
        <v>3</v>
      </c>
      <c r="C21" s="44" t="s">
        <v>4</v>
      </c>
      <c r="D21" s="44" t="s">
        <v>5</v>
      </c>
      <c r="E21" s="44" t="s">
        <v>6</v>
      </c>
      <c r="F21" s="44" t="s">
        <v>7</v>
      </c>
      <c r="G21" s="45" t="s">
        <v>8</v>
      </c>
      <c r="H21" s="127"/>
      <c r="I21" s="43" t="s">
        <v>3</v>
      </c>
      <c r="J21" s="44" t="s">
        <v>9</v>
      </c>
      <c r="K21" s="44" t="s">
        <v>7</v>
      </c>
      <c r="L21" s="44" t="s">
        <v>10</v>
      </c>
      <c r="M21" s="50"/>
      <c r="N21" s="33" t="s">
        <v>3</v>
      </c>
      <c r="O21" s="19" t="s">
        <v>6</v>
      </c>
      <c r="P21" s="34" t="s">
        <v>5</v>
      </c>
      <c r="Q21" s="34" t="s">
        <v>7</v>
      </c>
      <c r="R21" s="35" t="s">
        <v>8</v>
      </c>
    </row>
    <row r="22" spans="2:21" s="17" customFormat="1" ht="52.5" customHeight="1" x14ac:dyDescent="0.25">
      <c r="B22" s="25" t="s">
        <v>81</v>
      </c>
      <c r="C22" s="22" t="s">
        <v>15</v>
      </c>
      <c r="D22" s="37" t="s">
        <v>73</v>
      </c>
      <c r="E22" s="22" t="s">
        <v>30</v>
      </c>
      <c r="F22" s="101">
        <f ca="1">_xll.RiskUniform(48,192)</f>
        <v>120</v>
      </c>
      <c r="G22" s="31" t="s">
        <v>31</v>
      </c>
      <c r="H22" s="127"/>
      <c r="I22" s="36" t="s">
        <v>46</v>
      </c>
      <c r="J22" s="14" t="s">
        <v>75</v>
      </c>
      <c r="K22" s="74">
        <f ca="1">_xll.RiskOutput()+IF(F28*((F23-F26)/(F27-F26))^2*((F25-F30)/(F29-F30))^2+F31&lt;0,0,F28*((F23-F26)/(F27-F26))^2*((F25-F30)/(F29-F30))^2+F31)</f>
        <v>3.5896614088505312E-3</v>
      </c>
      <c r="L22" s="59" t="s">
        <v>41</v>
      </c>
      <c r="M22" s="39"/>
      <c r="N22" s="30" t="s">
        <v>50</v>
      </c>
      <c r="O22" s="37" t="s">
        <v>26</v>
      </c>
      <c r="P22" s="37" t="s">
        <v>74</v>
      </c>
      <c r="Q22" s="72">
        <f ca="1">_xll.RiskOutput(,Q21,1)+IF(F24&lt;F22,Q18,IF(Q18*EXP(K22*(F24-F22))&gt;10000000000,10000000000,Q18*EXP(K22*(F24-F22))))</f>
        <v>138.90330484919579</v>
      </c>
      <c r="R22" s="31" t="s">
        <v>16</v>
      </c>
    </row>
    <row r="23" spans="2:21" s="17" customFormat="1" ht="47.25" customHeight="1" x14ac:dyDescent="0.25">
      <c r="B23" s="25" t="s">
        <v>32</v>
      </c>
      <c r="C23" s="22" t="s">
        <v>15</v>
      </c>
      <c r="D23" s="37" t="s">
        <v>79</v>
      </c>
      <c r="E23" s="22" t="s">
        <v>33</v>
      </c>
      <c r="F23" s="69">
        <f ca="1">_xll.RiskNormal(6,2)</f>
        <v>6</v>
      </c>
      <c r="G23" s="31" t="s">
        <v>19</v>
      </c>
      <c r="H23" s="127"/>
      <c r="I23" s="36"/>
      <c r="J23" s="32"/>
      <c r="K23" s="42"/>
      <c r="L23" s="22"/>
      <c r="M23" s="39"/>
      <c r="N23" s="11" t="s">
        <v>51</v>
      </c>
      <c r="O23" s="8" t="s">
        <v>54</v>
      </c>
      <c r="P23" s="37" t="s">
        <v>53</v>
      </c>
      <c r="Q23" s="64">
        <f ca="1">_xll.RiskOutput(,Q21,2)+Q22/F18</f>
        <v>0.55561321939678321</v>
      </c>
      <c r="R23" s="59" t="s">
        <v>18</v>
      </c>
      <c r="U23" s="57"/>
    </row>
    <row r="24" spans="2:21" s="17" customFormat="1" ht="25.5" x14ac:dyDescent="0.25">
      <c r="B24" s="25" t="s">
        <v>76</v>
      </c>
      <c r="C24" s="32" t="s">
        <v>11</v>
      </c>
      <c r="D24" s="22" t="s">
        <v>12</v>
      </c>
      <c r="E24" s="97" t="s">
        <v>36</v>
      </c>
      <c r="F24" s="100">
        <f>21*24</f>
        <v>504</v>
      </c>
      <c r="G24" s="104" t="s">
        <v>31</v>
      </c>
      <c r="H24" s="127"/>
      <c r="I24" s="36"/>
      <c r="J24" s="32"/>
      <c r="K24" s="42"/>
      <c r="L24" s="22"/>
      <c r="M24" s="39"/>
      <c r="N24" s="30"/>
      <c r="O24" s="37"/>
      <c r="P24" s="37" t="s">
        <v>52</v>
      </c>
      <c r="Q24" s="64">
        <f ca="1">_xll.RiskOutput()+IF(Q23=0,-10,LOG(Q23))</f>
        <v>-0.25522742988406394</v>
      </c>
      <c r="R24" s="12" t="s">
        <v>20</v>
      </c>
    </row>
    <row r="25" spans="2:21" s="17" customFormat="1" ht="42" customHeight="1" x14ac:dyDescent="0.25">
      <c r="B25" s="21" t="s">
        <v>34</v>
      </c>
      <c r="C25" s="32" t="s">
        <v>11</v>
      </c>
      <c r="D25" s="22" t="s">
        <v>12</v>
      </c>
      <c r="E25" s="22" t="s">
        <v>35</v>
      </c>
      <c r="F25" s="38">
        <v>6</v>
      </c>
      <c r="G25" s="12" t="s">
        <v>12</v>
      </c>
      <c r="H25" s="127"/>
      <c r="I25" s="53"/>
      <c r="J25" s="37"/>
      <c r="K25" s="63"/>
      <c r="L25" s="46"/>
      <c r="M25" s="39"/>
      <c r="N25" s="30" t="s">
        <v>21</v>
      </c>
      <c r="O25" s="37" t="s">
        <v>24</v>
      </c>
      <c r="P25" s="37" t="s">
        <v>27</v>
      </c>
      <c r="Q25" s="73">
        <f ca="1">_xll.RiskOutput()+1-_xll.RiskTarget(Q22,0)</f>
        <v>1</v>
      </c>
      <c r="R25" s="31" t="s">
        <v>22</v>
      </c>
    </row>
    <row r="26" spans="2:21" s="17" customFormat="1" ht="42" customHeight="1" x14ac:dyDescent="0.25">
      <c r="B26" s="25" t="s">
        <v>44</v>
      </c>
      <c r="C26" s="22" t="s">
        <v>15</v>
      </c>
      <c r="D26" s="37" t="s">
        <v>72</v>
      </c>
      <c r="E26" s="22" t="s">
        <v>38</v>
      </c>
      <c r="F26" s="69">
        <f ca="1">_xll.RiskNormal(4,0.2)</f>
        <v>4</v>
      </c>
      <c r="G26" s="59" t="s">
        <v>19</v>
      </c>
      <c r="H26" s="127"/>
      <c r="I26" s="53"/>
      <c r="J26" s="37"/>
      <c r="K26" s="63"/>
      <c r="L26" s="46"/>
      <c r="M26" s="39"/>
      <c r="N26" s="10" t="s">
        <v>55</v>
      </c>
      <c r="O26" s="54"/>
      <c r="P26" s="37" t="s">
        <v>56</v>
      </c>
      <c r="Q26" s="73">
        <f ca="1">1-_xll.RiskTarget(Q24,5)</f>
        <v>0</v>
      </c>
      <c r="R26" s="31" t="s">
        <v>22</v>
      </c>
    </row>
    <row r="27" spans="2:21" s="17" customFormat="1" ht="42" customHeight="1" x14ac:dyDescent="0.25">
      <c r="B27" s="25" t="s">
        <v>45</v>
      </c>
      <c r="C27" s="32" t="s">
        <v>11</v>
      </c>
      <c r="D27" s="22" t="s">
        <v>12</v>
      </c>
      <c r="E27" s="13" t="s">
        <v>37</v>
      </c>
      <c r="F27" s="60">
        <v>37</v>
      </c>
      <c r="G27" s="59" t="s">
        <v>19</v>
      </c>
      <c r="H27" s="127"/>
      <c r="I27" s="53"/>
      <c r="J27" s="37"/>
      <c r="K27" s="63"/>
      <c r="L27" s="46"/>
      <c r="M27" s="39"/>
      <c r="N27" s="30"/>
      <c r="O27" s="54"/>
      <c r="P27" s="24"/>
      <c r="Q27" s="52"/>
      <c r="R27" s="31"/>
    </row>
    <row r="28" spans="2:21" s="17" customFormat="1" ht="42" customHeight="1" x14ac:dyDescent="0.25">
      <c r="B28" s="11" t="s">
        <v>39</v>
      </c>
      <c r="C28" s="13" t="s">
        <v>11</v>
      </c>
      <c r="D28" s="13" t="s">
        <v>12</v>
      </c>
      <c r="E28" s="13" t="s">
        <v>40</v>
      </c>
      <c r="F28" s="61">
        <v>1.8</v>
      </c>
      <c r="G28" s="59" t="s">
        <v>41</v>
      </c>
      <c r="H28" s="127"/>
      <c r="I28" s="53"/>
      <c r="J28" s="37"/>
      <c r="K28" s="63"/>
      <c r="L28" s="46"/>
      <c r="M28" s="39"/>
      <c r="N28" s="30"/>
      <c r="O28" s="54"/>
      <c r="P28" s="24"/>
      <c r="Q28" s="52"/>
      <c r="R28" s="31"/>
    </row>
    <row r="29" spans="2:21" s="17" customFormat="1" ht="42" customHeight="1" x14ac:dyDescent="0.25">
      <c r="B29" s="11" t="s">
        <v>70</v>
      </c>
      <c r="C29" s="13" t="s">
        <v>11</v>
      </c>
      <c r="D29" s="13" t="s">
        <v>12</v>
      </c>
      <c r="E29" s="13" t="s">
        <v>42</v>
      </c>
      <c r="F29" s="9">
        <v>6.5</v>
      </c>
      <c r="G29" s="12" t="s">
        <v>12</v>
      </c>
      <c r="H29" s="127"/>
      <c r="I29" s="53"/>
      <c r="J29" s="37"/>
      <c r="K29" s="63"/>
      <c r="L29" s="46"/>
      <c r="M29" s="39"/>
      <c r="N29" s="30"/>
      <c r="O29" s="54"/>
      <c r="P29" s="24"/>
      <c r="Q29" s="52"/>
      <c r="R29" s="31"/>
    </row>
    <row r="30" spans="2:21" s="17" customFormat="1" ht="42" customHeight="1" x14ac:dyDescent="0.25">
      <c r="B30" s="11" t="s">
        <v>71</v>
      </c>
      <c r="C30" s="13" t="s">
        <v>11</v>
      </c>
      <c r="D30" s="13" t="s">
        <v>12</v>
      </c>
      <c r="E30" s="13" t="s">
        <v>43</v>
      </c>
      <c r="F30" s="62">
        <v>4.5999999999999996</v>
      </c>
      <c r="G30" s="12" t="s">
        <v>12</v>
      </c>
      <c r="H30" s="127"/>
      <c r="I30" s="53"/>
      <c r="J30" s="37"/>
      <c r="K30" s="63"/>
      <c r="L30" s="46"/>
      <c r="M30" s="39"/>
      <c r="N30" s="30"/>
      <c r="O30" s="54"/>
      <c r="P30" s="24"/>
      <c r="Q30" s="52"/>
      <c r="R30" s="31"/>
      <c r="U30" s="68"/>
    </row>
    <row r="31" spans="2:21" s="17" customFormat="1" ht="30" x14ac:dyDescent="0.25">
      <c r="B31" s="15" t="s">
        <v>47</v>
      </c>
      <c r="C31" s="16" t="s">
        <v>15</v>
      </c>
      <c r="D31" s="16" t="s">
        <v>49</v>
      </c>
      <c r="E31" s="16" t="s">
        <v>48</v>
      </c>
      <c r="F31" s="71">
        <f ca="1">_xll.RiskNormal(0,0.01)</f>
        <v>0</v>
      </c>
      <c r="G31" s="65" t="s">
        <v>12</v>
      </c>
      <c r="H31" s="128"/>
      <c r="I31" s="47"/>
      <c r="J31" s="41"/>
      <c r="K31" s="40"/>
      <c r="L31" s="40"/>
      <c r="M31" s="51"/>
      <c r="N31" s="47"/>
      <c r="O31" s="48"/>
      <c r="P31" s="48"/>
      <c r="Q31" s="48"/>
      <c r="R31" s="66"/>
    </row>
    <row r="32" spans="2:21" x14ac:dyDescent="0.3">
      <c r="D32" s="37"/>
    </row>
  </sheetData>
  <mergeCells count="17">
    <mergeCell ref="B4:P5"/>
    <mergeCell ref="C7:N7"/>
    <mergeCell ref="C9:N9"/>
    <mergeCell ref="C10:P10"/>
    <mergeCell ref="B16:G16"/>
    <mergeCell ref="H16:H18"/>
    <mergeCell ref="I16:L16"/>
    <mergeCell ref="M16:M18"/>
    <mergeCell ref="N16:R16"/>
    <mergeCell ref="C11:N11"/>
    <mergeCell ref="B13:R14"/>
    <mergeCell ref="B15:R15"/>
    <mergeCell ref="B19:R19"/>
    <mergeCell ref="B20:G20"/>
    <mergeCell ref="H20:H31"/>
    <mergeCell ref="I20:L20"/>
    <mergeCell ref="N20:R20"/>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heetViews>
  <sheetFormatPr baseColWidth="10" defaultColWidth="9.140625" defaultRowHeight="15" x14ac:dyDescent="0.25"/>
  <cols>
    <col min="1" max="26" width="18.7109375" customWidth="1"/>
  </cols>
  <sheetData>
    <row r="1" spans="1:13" x14ac:dyDescent="0.25">
      <c r="A1" t="s">
        <v>57</v>
      </c>
      <c r="B1" t="s">
        <v>58</v>
      </c>
      <c r="C1" t="s">
        <v>59</v>
      </c>
      <c r="D1" t="s">
        <v>60</v>
      </c>
      <c r="E1" t="s">
        <v>61</v>
      </c>
      <c r="F1" t="s">
        <v>62</v>
      </c>
      <c r="G1" t="s">
        <v>63</v>
      </c>
      <c r="H1" t="s">
        <v>64</v>
      </c>
      <c r="I1" t="s">
        <v>65</v>
      </c>
      <c r="J1" t="s">
        <v>66</v>
      </c>
      <c r="K1" t="s">
        <v>67</v>
      </c>
      <c r="L1" t="s">
        <v>68</v>
      </c>
      <c r="M1" t="s">
        <v>69</v>
      </c>
    </row>
    <row r="2" spans="1:13" x14ac:dyDescent="0.25">
      <c r="A2" t="e">
        <f>Solutions!#REF!</f>
        <v>#REF!</v>
      </c>
      <c r="B2" s="67">
        <f ca="1">Solutions!$Q$24</f>
        <v>-0.25522742988406394</v>
      </c>
      <c r="C2">
        <v>5</v>
      </c>
      <c r="D2">
        <v>6</v>
      </c>
      <c r="E2">
        <v>0.01</v>
      </c>
      <c r="F2">
        <v>100</v>
      </c>
      <c r="G2">
        <v>0</v>
      </c>
      <c r="H2">
        <v>1</v>
      </c>
      <c r="I2" t="b">
        <v>1</v>
      </c>
      <c r="J2" t="b">
        <v>1</v>
      </c>
      <c r="K2" t="b">
        <v>1</v>
      </c>
      <c r="L2" t="b">
        <v>1</v>
      </c>
      <c r="M2">
        <v>0.99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0"/>
  <sheetViews>
    <sheetView showGridLines="0" zoomScale="90" zoomScaleNormal="90" workbookViewId="0">
      <selection activeCell="W27" sqref="W27"/>
    </sheetView>
  </sheetViews>
  <sheetFormatPr baseColWidth="10" defaultColWidth="11.42578125" defaultRowHeight="18.75" x14ac:dyDescent="0.3"/>
  <cols>
    <col min="1" max="1" width="3.85546875" style="2" customWidth="1"/>
    <col min="2" max="2" width="27.42578125" style="2" customWidth="1"/>
    <col min="3" max="3" width="14" style="3" customWidth="1"/>
    <col min="4" max="4" width="19.28515625" style="2" customWidth="1"/>
    <col min="5" max="5" width="7.7109375" style="2" bestFit="1" customWidth="1"/>
    <col min="6" max="6" width="10.85546875" style="2" customWidth="1"/>
    <col min="7" max="7" width="9.140625" style="2" customWidth="1"/>
    <col min="8" max="8" width="0.85546875" style="2" customWidth="1"/>
    <col min="9" max="9" width="16.85546875" style="2" customWidth="1"/>
    <col min="10" max="10" width="31.28515625" style="2" customWidth="1"/>
    <col min="11" max="11" width="10.85546875" style="2" customWidth="1"/>
    <col min="12" max="12" width="9.140625" style="2" customWidth="1"/>
    <col min="13" max="13" width="0.85546875" style="2" customWidth="1"/>
    <col min="14" max="14" width="25" style="2" customWidth="1"/>
    <col min="15" max="15" width="8" style="2" customWidth="1"/>
    <col min="16" max="16" width="22.42578125" style="2" customWidth="1"/>
    <col min="17" max="17" width="14.85546875" style="2" customWidth="1"/>
    <col min="18" max="18" width="10.28515625" style="2" customWidth="1"/>
    <col min="19" max="16384" width="11.42578125" style="2"/>
  </cols>
  <sheetData>
    <row r="1" spans="1:18" x14ac:dyDescent="0.3">
      <c r="A1" s="1"/>
      <c r="B1" s="1"/>
    </row>
    <row r="2" spans="1:18" x14ac:dyDescent="0.3">
      <c r="A2" s="1"/>
      <c r="B2" s="4" t="s">
        <v>95</v>
      </c>
    </row>
    <row r="3" spans="1:18" ht="7.5" customHeight="1" x14ac:dyDescent="0.3">
      <c r="A3" s="1"/>
      <c r="B3" s="4"/>
    </row>
    <row r="4" spans="1:18" ht="7.5" customHeight="1" x14ac:dyDescent="0.3">
      <c r="A4" s="1"/>
      <c r="B4" s="132" t="s">
        <v>88</v>
      </c>
      <c r="C4" s="132"/>
      <c r="D4" s="132"/>
      <c r="E4" s="132"/>
      <c r="F4" s="132"/>
      <c r="G4" s="132"/>
      <c r="H4" s="132"/>
      <c r="I4" s="132"/>
      <c r="J4" s="132"/>
      <c r="K4" s="132"/>
      <c r="L4" s="132"/>
      <c r="M4" s="132"/>
      <c r="N4" s="132"/>
      <c r="O4" s="132"/>
      <c r="P4" s="132"/>
    </row>
    <row r="5" spans="1:18" x14ac:dyDescent="0.3">
      <c r="A5" s="1"/>
      <c r="B5" s="132"/>
      <c r="C5" s="132"/>
      <c r="D5" s="132"/>
      <c r="E5" s="132"/>
      <c r="F5" s="132"/>
      <c r="G5" s="132"/>
      <c r="H5" s="132"/>
      <c r="I5" s="132"/>
      <c r="J5" s="132"/>
      <c r="K5" s="132"/>
      <c r="L5" s="132"/>
      <c r="M5" s="132"/>
      <c r="N5" s="132"/>
      <c r="O5" s="132"/>
      <c r="P5" s="132"/>
    </row>
    <row r="6" spans="1:18" x14ac:dyDescent="0.3">
      <c r="A6" s="1"/>
      <c r="B6" s="4"/>
    </row>
    <row r="7" spans="1:18" ht="17.25" customHeight="1" x14ac:dyDescent="0.3">
      <c r="A7" s="1"/>
      <c r="B7" s="5"/>
      <c r="C7" s="133" t="s">
        <v>80</v>
      </c>
      <c r="D7" s="133"/>
      <c r="E7" s="133"/>
      <c r="F7" s="133"/>
      <c r="G7" s="133"/>
      <c r="H7" s="133"/>
      <c r="I7" s="133"/>
      <c r="J7" s="133"/>
      <c r="K7" s="133"/>
      <c r="L7" s="133"/>
      <c r="M7" s="133"/>
      <c r="N7" s="133"/>
      <c r="O7" s="119"/>
    </row>
    <row r="8" spans="1:18" ht="12" customHeight="1" x14ac:dyDescent="0.3">
      <c r="A8" s="1"/>
      <c r="B8" s="4"/>
      <c r="C8" s="119"/>
      <c r="D8" s="119"/>
      <c r="E8" s="119"/>
      <c r="F8" s="119"/>
      <c r="G8" s="119"/>
      <c r="H8" s="119"/>
      <c r="I8" s="119"/>
      <c r="J8" s="119"/>
      <c r="K8" s="119"/>
      <c r="L8" s="119"/>
      <c r="M8" s="119"/>
      <c r="N8" s="119"/>
      <c r="O8" s="119"/>
      <c r="P8" s="119"/>
    </row>
    <row r="9" spans="1:18" ht="33.75" customHeight="1" x14ac:dyDescent="0.3">
      <c r="A9" s="1"/>
      <c r="B9" s="4"/>
      <c r="C9" s="133" t="s">
        <v>96</v>
      </c>
      <c r="D9" s="133"/>
      <c r="E9" s="133"/>
      <c r="F9" s="133"/>
      <c r="G9" s="133"/>
      <c r="H9" s="133"/>
      <c r="I9" s="133"/>
      <c r="J9" s="133"/>
      <c r="K9" s="133"/>
      <c r="L9" s="133"/>
      <c r="M9" s="133"/>
      <c r="N9" s="133"/>
      <c r="O9" s="119"/>
    </row>
    <row r="10" spans="1:18" ht="18.75" customHeight="1" x14ac:dyDescent="0.3">
      <c r="A10" s="1"/>
      <c r="B10" s="4"/>
      <c r="C10" s="134"/>
      <c r="D10" s="134"/>
      <c r="E10" s="134"/>
      <c r="F10" s="134"/>
      <c r="G10" s="134"/>
      <c r="H10" s="134"/>
      <c r="I10" s="134"/>
      <c r="J10" s="134"/>
      <c r="K10" s="134"/>
      <c r="L10" s="134"/>
      <c r="M10" s="134"/>
      <c r="N10" s="134"/>
      <c r="O10" s="134"/>
      <c r="P10" s="134"/>
    </row>
    <row r="11" spans="1:18" ht="18.75" customHeight="1" x14ac:dyDescent="0.3">
      <c r="A11" s="1"/>
      <c r="B11" s="4"/>
      <c r="C11" s="133" t="s">
        <v>97</v>
      </c>
      <c r="D11" s="133"/>
      <c r="E11" s="133"/>
      <c r="F11" s="133"/>
      <c r="G11" s="133"/>
      <c r="H11" s="133"/>
      <c r="I11" s="133"/>
      <c r="J11" s="133"/>
      <c r="K11" s="133"/>
      <c r="L11" s="133"/>
      <c r="M11" s="133"/>
      <c r="N11" s="133"/>
      <c r="O11" s="119"/>
      <c r="P11" s="119"/>
    </row>
    <row r="12" spans="1:18" ht="18.75" customHeight="1" x14ac:dyDescent="0.3">
      <c r="A12" s="1"/>
      <c r="B12" s="4"/>
      <c r="C12" s="7"/>
      <c r="D12" s="7"/>
      <c r="E12" s="7"/>
      <c r="F12" s="7"/>
      <c r="G12" s="7"/>
      <c r="H12" s="7"/>
      <c r="I12" s="7"/>
      <c r="J12" s="7"/>
      <c r="K12" s="7"/>
      <c r="L12" s="7"/>
      <c r="M12" s="7"/>
      <c r="N12" s="7"/>
      <c r="O12" s="7"/>
      <c r="P12" s="7"/>
    </row>
    <row r="13" spans="1:18" x14ac:dyDescent="0.3">
      <c r="B13" s="135" t="s">
        <v>77</v>
      </c>
      <c r="C13" s="135"/>
      <c r="D13" s="135"/>
      <c r="E13" s="135"/>
      <c r="F13" s="135"/>
      <c r="G13" s="135"/>
      <c r="H13" s="135"/>
      <c r="I13" s="135"/>
      <c r="J13" s="135"/>
      <c r="K13" s="135"/>
      <c r="L13" s="135"/>
      <c r="M13" s="135"/>
      <c r="N13" s="135"/>
      <c r="O13" s="135"/>
      <c r="P13" s="135"/>
      <c r="Q13" s="135"/>
      <c r="R13" s="135"/>
    </row>
    <row r="14" spans="1:18" x14ac:dyDescent="0.3">
      <c r="B14" s="136"/>
      <c r="C14" s="136"/>
      <c r="D14" s="136"/>
      <c r="E14" s="136"/>
      <c r="F14" s="136"/>
      <c r="G14" s="136"/>
      <c r="H14" s="136"/>
      <c r="I14" s="136"/>
      <c r="J14" s="136"/>
      <c r="K14" s="136"/>
      <c r="L14" s="136"/>
      <c r="M14" s="136"/>
      <c r="N14" s="136"/>
      <c r="O14" s="136"/>
      <c r="P14" s="136"/>
      <c r="Q14" s="136"/>
      <c r="R14" s="136"/>
    </row>
    <row r="15" spans="1:18" s="17" customFormat="1" ht="25.5" customHeight="1" x14ac:dyDescent="0.25">
      <c r="B15" s="137" t="s">
        <v>29</v>
      </c>
      <c r="C15" s="138"/>
      <c r="D15" s="138"/>
      <c r="E15" s="138"/>
      <c r="F15" s="138"/>
      <c r="G15" s="138"/>
      <c r="H15" s="138"/>
      <c r="I15" s="138"/>
      <c r="J15" s="138"/>
      <c r="K15" s="138"/>
      <c r="L15" s="138"/>
      <c r="M15" s="138"/>
      <c r="N15" s="138"/>
      <c r="O15" s="138"/>
      <c r="P15" s="138"/>
      <c r="Q15" s="138"/>
      <c r="R15" s="139"/>
    </row>
    <row r="16" spans="1:18" s="17" customFormat="1" ht="15.75" x14ac:dyDescent="0.25">
      <c r="B16" s="123" t="s">
        <v>0</v>
      </c>
      <c r="C16" s="124"/>
      <c r="D16" s="124"/>
      <c r="E16" s="124"/>
      <c r="F16" s="124"/>
      <c r="G16" s="125"/>
      <c r="H16" s="126"/>
      <c r="I16" s="123" t="s">
        <v>1</v>
      </c>
      <c r="J16" s="124"/>
      <c r="K16" s="124"/>
      <c r="L16" s="125"/>
      <c r="M16" s="126"/>
      <c r="N16" s="123" t="s">
        <v>2</v>
      </c>
      <c r="O16" s="124"/>
      <c r="P16" s="124"/>
      <c r="Q16" s="124"/>
      <c r="R16" s="125"/>
    </row>
    <row r="17" spans="2:20" s="17" customFormat="1" ht="15.75" x14ac:dyDescent="0.25">
      <c r="B17" s="18" t="s">
        <v>3</v>
      </c>
      <c r="C17" s="19" t="s">
        <v>4</v>
      </c>
      <c r="D17" s="19" t="s">
        <v>5</v>
      </c>
      <c r="E17" s="19" t="s">
        <v>6</v>
      </c>
      <c r="F17" s="19" t="s">
        <v>7</v>
      </c>
      <c r="G17" s="19" t="s">
        <v>8</v>
      </c>
      <c r="H17" s="127"/>
      <c r="I17" s="18" t="s">
        <v>3</v>
      </c>
      <c r="J17" s="19" t="s">
        <v>9</v>
      </c>
      <c r="K17" s="19" t="s">
        <v>7</v>
      </c>
      <c r="L17" s="20" t="s">
        <v>10</v>
      </c>
      <c r="M17" s="127"/>
      <c r="N17" s="18" t="s">
        <v>3</v>
      </c>
      <c r="O17" s="19" t="s">
        <v>6</v>
      </c>
      <c r="P17" s="19" t="s">
        <v>5</v>
      </c>
      <c r="Q17" s="19" t="s">
        <v>7</v>
      </c>
      <c r="R17" s="20" t="s">
        <v>8</v>
      </c>
    </row>
    <row r="18" spans="2:20" s="17" customFormat="1" ht="25.5" x14ac:dyDescent="0.25">
      <c r="B18" s="25" t="s">
        <v>13</v>
      </c>
      <c r="C18" s="22" t="s">
        <v>11</v>
      </c>
      <c r="D18" s="22" t="s">
        <v>12</v>
      </c>
      <c r="E18" s="23" t="s">
        <v>23</v>
      </c>
      <c r="F18" s="26">
        <v>250</v>
      </c>
      <c r="G18" s="27" t="s">
        <v>14</v>
      </c>
      <c r="H18" s="128"/>
      <c r="I18" s="28"/>
      <c r="J18" s="22"/>
      <c r="K18" s="27"/>
      <c r="L18" s="29"/>
      <c r="M18" s="128"/>
      <c r="N18" s="30" t="s">
        <v>17</v>
      </c>
      <c r="O18" s="37" t="s">
        <v>25</v>
      </c>
      <c r="P18" s="22" t="s">
        <v>12</v>
      </c>
      <c r="Q18" s="58">
        <v>35</v>
      </c>
      <c r="R18" s="31" t="s">
        <v>16</v>
      </c>
    </row>
    <row r="19" spans="2:20" s="17" customFormat="1" ht="25.5" customHeight="1" x14ac:dyDescent="0.25">
      <c r="B19" s="120" t="s">
        <v>28</v>
      </c>
      <c r="C19" s="121"/>
      <c r="D19" s="121"/>
      <c r="E19" s="121"/>
      <c r="F19" s="121"/>
      <c r="G19" s="121"/>
      <c r="H19" s="121"/>
      <c r="I19" s="121"/>
      <c r="J19" s="121"/>
      <c r="K19" s="121"/>
      <c r="L19" s="121"/>
      <c r="M19" s="121"/>
      <c r="N19" s="121"/>
      <c r="O19" s="121"/>
      <c r="P19" s="121"/>
      <c r="Q19" s="121"/>
      <c r="R19" s="122"/>
    </row>
    <row r="20" spans="2:20" s="17" customFormat="1" ht="15.75" x14ac:dyDescent="0.25">
      <c r="B20" s="123" t="s">
        <v>0</v>
      </c>
      <c r="C20" s="124"/>
      <c r="D20" s="124"/>
      <c r="E20" s="124"/>
      <c r="F20" s="124"/>
      <c r="G20" s="125"/>
      <c r="H20" s="126"/>
      <c r="I20" s="123" t="s">
        <v>1</v>
      </c>
      <c r="J20" s="124"/>
      <c r="K20" s="124"/>
      <c r="L20" s="124"/>
      <c r="M20" s="49"/>
      <c r="N20" s="129" t="s">
        <v>2</v>
      </c>
      <c r="O20" s="130"/>
      <c r="P20" s="130"/>
      <c r="Q20" s="130"/>
      <c r="R20" s="131"/>
    </row>
    <row r="21" spans="2:20" s="17" customFormat="1" ht="16.5" thickBot="1" x14ac:dyDescent="0.3">
      <c r="B21" s="43" t="s">
        <v>3</v>
      </c>
      <c r="C21" s="44" t="s">
        <v>4</v>
      </c>
      <c r="D21" s="44" t="s">
        <v>5</v>
      </c>
      <c r="E21" s="44" t="s">
        <v>6</v>
      </c>
      <c r="F21" s="44" t="s">
        <v>7</v>
      </c>
      <c r="G21" s="45" t="s">
        <v>8</v>
      </c>
      <c r="H21" s="127"/>
      <c r="I21" s="43" t="s">
        <v>3</v>
      </c>
      <c r="J21" s="44" t="s">
        <v>9</v>
      </c>
      <c r="K21" s="44" t="s">
        <v>7</v>
      </c>
      <c r="L21" s="44" t="s">
        <v>10</v>
      </c>
      <c r="M21" s="50"/>
      <c r="N21" s="33" t="s">
        <v>3</v>
      </c>
      <c r="O21" s="19" t="s">
        <v>6</v>
      </c>
      <c r="P21" s="34" t="s">
        <v>5</v>
      </c>
      <c r="Q21" s="34" t="s">
        <v>7</v>
      </c>
      <c r="R21" s="35" t="s">
        <v>8</v>
      </c>
    </row>
    <row r="22" spans="2:20" s="17" customFormat="1" ht="52.5" customHeight="1" thickTop="1" thickBot="1" x14ac:dyDescent="0.3">
      <c r="B22" s="25" t="s">
        <v>81</v>
      </c>
      <c r="C22" s="56" t="s">
        <v>15</v>
      </c>
      <c r="D22" s="56" t="s">
        <v>73</v>
      </c>
      <c r="E22" s="22" t="s">
        <v>30</v>
      </c>
      <c r="F22" s="108">
        <f ca="1">_xll.RiskUniform(48,192)</f>
        <v>120</v>
      </c>
      <c r="G22" s="31" t="s">
        <v>31</v>
      </c>
      <c r="H22" s="127"/>
      <c r="I22" s="36" t="s">
        <v>46</v>
      </c>
      <c r="J22" s="14" t="s">
        <v>75</v>
      </c>
      <c r="K22" s="74">
        <f ca="1">_xll.RiskOutput()+IF(F28*((F23-F26)/(F27-F26))^2*((F25-F30)/(F29-F30))^2+F31&lt;0,0,F28*((F23-F26)/(F27-F26))^2*((F25-F30)/(F29-F30))^2+F31)</f>
        <v>3.5896614088505312E-3</v>
      </c>
      <c r="L22" s="59" t="s">
        <v>41</v>
      </c>
      <c r="M22" s="39"/>
      <c r="N22" s="30" t="s">
        <v>50</v>
      </c>
      <c r="O22" s="37" t="s">
        <v>26</v>
      </c>
      <c r="P22" s="37" t="s">
        <v>74</v>
      </c>
      <c r="Q22" s="72">
        <f ca="1">_xll.RiskOutput(,Q21,1)+IF(F24&lt;F22,Q18,IF(Q18*EXP(K22*(F24-F22))&gt;10000000000,10000000000,Q18*EXP(K22*(F24-F22))))</f>
        <v>138.90330484919579</v>
      </c>
      <c r="R22" s="31" t="s">
        <v>16</v>
      </c>
    </row>
    <row r="23" spans="2:20" s="17" customFormat="1" ht="47.25" customHeight="1" thickTop="1" thickBot="1" x14ac:dyDescent="0.3">
      <c r="B23" s="25" t="s">
        <v>32</v>
      </c>
      <c r="C23" s="56" t="s">
        <v>15</v>
      </c>
      <c r="D23" s="56" t="s">
        <v>79</v>
      </c>
      <c r="E23" s="22" t="s">
        <v>33</v>
      </c>
      <c r="F23" s="55">
        <f ca="1">_xll.RiskNormal(6,2)</f>
        <v>6</v>
      </c>
      <c r="G23" s="31" t="s">
        <v>19</v>
      </c>
      <c r="H23" s="127"/>
      <c r="I23" s="36"/>
      <c r="J23" s="32"/>
      <c r="K23" s="42"/>
      <c r="L23" s="22"/>
      <c r="M23" s="39"/>
      <c r="N23" s="11" t="s">
        <v>51</v>
      </c>
      <c r="O23" s="8" t="s">
        <v>54</v>
      </c>
      <c r="P23" s="37" t="s">
        <v>53</v>
      </c>
      <c r="Q23" s="64">
        <f ca="1">_xll.RiskOutput(,Q21,2)+Q22/F18</f>
        <v>0.55561321939678321</v>
      </c>
      <c r="R23" s="59" t="s">
        <v>18</v>
      </c>
    </row>
    <row r="24" spans="2:20" s="17" customFormat="1" ht="26.25" thickTop="1" x14ac:dyDescent="0.25">
      <c r="B24" s="25" t="s">
        <v>76</v>
      </c>
      <c r="C24" s="32" t="s">
        <v>11</v>
      </c>
      <c r="D24" s="22" t="s">
        <v>12</v>
      </c>
      <c r="E24" s="97" t="s">
        <v>36</v>
      </c>
      <c r="F24" s="100">
        <f>21*24</f>
        <v>504</v>
      </c>
      <c r="G24" s="103" t="s">
        <v>31</v>
      </c>
      <c r="H24" s="127"/>
      <c r="I24" s="36"/>
      <c r="K24" s="42"/>
      <c r="L24" s="22"/>
      <c r="M24" s="39"/>
      <c r="N24" s="30"/>
      <c r="O24" s="37"/>
      <c r="P24" s="37" t="s">
        <v>52</v>
      </c>
      <c r="Q24" s="64">
        <f ca="1">_xll.RiskOutput()+IF(Q23=0,-10,LOG(Q23))</f>
        <v>-0.25522742988406394</v>
      </c>
      <c r="R24" s="12" t="s">
        <v>20</v>
      </c>
      <c r="T24" s="57"/>
    </row>
    <row r="25" spans="2:20" s="17" customFormat="1" ht="42" customHeight="1" thickBot="1" x14ac:dyDescent="0.3">
      <c r="B25" s="21" t="s">
        <v>34</v>
      </c>
      <c r="C25" s="32" t="s">
        <v>11</v>
      </c>
      <c r="D25" s="22" t="s">
        <v>12</v>
      </c>
      <c r="E25" s="22" t="s">
        <v>35</v>
      </c>
      <c r="F25" s="38">
        <v>6</v>
      </c>
      <c r="G25" s="12" t="s">
        <v>12</v>
      </c>
      <c r="H25" s="127"/>
      <c r="I25" s="53"/>
      <c r="K25" s="63"/>
      <c r="L25" s="46"/>
      <c r="M25" s="39"/>
      <c r="N25" s="30" t="s">
        <v>21</v>
      </c>
      <c r="O25" s="37" t="s">
        <v>24</v>
      </c>
      <c r="P25" s="37" t="s">
        <v>27</v>
      </c>
      <c r="Q25" s="73">
        <f ca="1">_xll.RiskOutput()+1-_xll.RiskTarget(Q22,0)</f>
        <v>1</v>
      </c>
      <c r="R25" s="31" t="s">
        <v>22</v>
      </c>
    </row>
    <row r="26" spans="2:20" s="17" customFormat="1" ht="42" customHeight="1" thickTop="1" thickBot="1" x14ac:dyDescent="0.3">
      <c r="B26" s="25" t="s">
        <v>44</v>
      </c>
      <c r="C26" s="56" t="s">
        <v>15</v>
      </c>
      <c r="D26" s="56" t="s">
        <v>72</v>
      </c>
      <c r="E26" s="22" t="s">
        <v>38</v>
      </c>
      <c r="F26" s="55">
        <f ca="1">_xll.RiskNormal(4,0.2)</f>
        <v>4</v>
      </c>
      <c r="G26" s="59" t="s">
        <v>19</v>
      </c>
      <c r="H26" s="127"/>
      <c r="I26" s="53"/>
      <c r="K26" s="63"/>
      <c r="L26" s="46"/>
      <c r="M26" s="39"/>
      <c r="N26" s="56" t="s">
        <v>55</v>
      </c>
      <c r="O26" s="56"/>
      <c r="P26" s="56" t="s">
        <v>56</v>
      </c>
      <c r="Q26" s="107">
        <f ca="1">1-_xll.RiskTarget(Q24,5)</f>
        <v>0</v>
      </c>
      <c r="R26" s="31" t="s">
        <v>22</v>
      </c>
    </row>
    <row r="27" spans="2:20" s="17" customFormat="1" ht="42" customHeight="1" thickTop="1" x14ac:dyDescent="0.25">
      <c r="B27" s="25" t="s">
        <v>45</v>
      </c>
      <c r="C27" s="32" t="s">
        <v>11</v>
      </c>
      <c r="D27" s="22" t="s">
        <v>12</v>
      </c>
      <c r="E27" s="97" t="s">
        <v>37</v>
      </c>
      <c r="F27" s="60">
        <v>37</v>
      </c>
      <c r="G27" s="59" t="s">
        <v>19</v>
      </c>
      <c r="H27" s="127"/>
      <c r="I27" s="53"/>
      <c r="K27" s="63"/>
      <c r="L27" s="46"/>
      <c r="M27" s="39"/>
      <c r="N27" s="30"/>
      <c r="O27" s="54"/>
      <c r="P27" s="24"/>
      <c r="Q27" s="52"/>
      <c r="R27" s="31"/>
    </row>
    <row r="28" spans="2:20" s="17" customFormat="1" ht="42" customHeight="1" x14ac:dyDescent="0.25">
      <c r="B28" s="11" t="s">
        <v>39</v>
      </c>
      <c r="C28" s="97" t="s">
        <v>11</v>
      </c>
      <c r="D28" s="97" t="s">
        <v>12</v>
      </c>
      <c r="E28" s="97" t="s">
        <v>40</v>
      </c>
      <c r="F28" s="61">
        <v>1.8</v>
      </c>
      <c r="G28" s="59" t="s">
        <v>41</v>
      </c>
      <c r="H28" s="127"/>
      <c r="I28" s="53"/>
      <c r="J28" s="37"/>
      <c r="K28" s="63"/>
      <c r="L28" s="46"/>
      <c r="M28" s="39"/>
      <c r="N28" s="30"/>
      <c r="O28" s="54"/>
      <c r="P28" s="24"/>
      <c r="Q28" s="52"/>
      <c r="R28" s="31"/>
    </row>
    <row r="29" spans="2:20" s="17" customFormat="1" ht="42" customHeight="1" x14ac:dyDescent="0.25">
      <c r="B29" s="11" t="s">
        <v>70</v>
      </c>
      <c r="C29" s="97" t="s">
        <v>11</v>
      </c>
      <c r="D29" s="97" t="s">
        <v>12</v>
      </c>
      <c r="E29" s="97" t="s">
        <v>42</v>
      </c>
      <c r="F29" s="9">
        <v>6.5</v>
      </c>
      <c r="G29" s="12" t="s">
        <v>12</v>
      </c>
      <c r="H29" s="127"/>
      <c r="I29" s="53"/>
      <c r="J29" s="37"/>
      <c r="K29" s="63"/>
      <c r="L29" s="46"/>
      <c r="M29" s="39"/>
      <c r="N29" s="30"/>
      <c r="O29" s="54"/>
      <c r="P29" s="24"/>
      <c r="Q29" s="52"/>
      <c r="R29" s="31"/>
    </row>
    <row r="30" spans="2:20" s="17" customFormat="1" ht="42" customHeight="1" thickBot="1" x14ac:dyDescent="0.3">
      <c r="B30" s="11" t="s">
        <v>71</v>
      </c>
      <c r="C30" s="97" t="s">
        <v>11</v>
      </c>
      <c r="D30" s="97" t="s">
        <v>12</v>
      </c>
      <c r="E30" s="97" t="s">
        <v>43</v>
      </c>
      <c r="F30" s="62">
        <v>4.5999999999999996</v>
      </c>
      <c r="G30" s="12" t="s">
        <v>12</v>
      </c>
      <c r="H30" s="127"/>
      <c r="I30" s="53"/>
      <c r="J30" s="37"/>
      <c r="K30" s="63"/>
      <c r="L30" s="46"/>
      <c r="M30" s="39"/>
      <c r="N30" s="30"/>
      <c r="O30" s="54"/>
      <c r="P30" s="24"/>
      <c r="Q30" s="52"/>
      <c r="R30" s="31"/>
    </row>
    <row r="31" spans="2:20" s="17" customFormat="1" ht="17.25" thickTop="1" thickBot="1" x14ac:dyDescent="0.3">
      <c r="B31" s="15" t="s">
        <v>47</v>
      </c>
      <c r="C31" s="102" t="s">
        <v>15</v>
      </c>
      <c r="D31" s="102" t="s">
        <v>49</v>
      </c>
      <c r="E31" s="16" t="s">
        <v>48</v>
      </c>
      <c r="F31" s="109">
        <f ca="1">_xll.RiskNormal(0,0.01)</f>
        <v>0</v>
      </c>
      <c r="G31" s="65" t="s">
        <v>12</v>
      </c>
      <c r="H31" s="128"/>
      <c r="I31" s="47"/>
      <c r="J31" s="41"/>
      <c r="K31" s="40"/>
      <c r="L31" s="40"/>
      <c r="M31" s="51"/>
      <c r="N31" s="47"/>
      <c r="O31" s="48"/>
      <c r="P31" s="48"/>
      <c r="Q31" s="48"/>
      <c r="R31" s="66"/>
      <c r="T31" s="68"/>
    </row>
    <row r="32" spans="2:20" s="17" customFormat="1" ht="16.5" thickTop="1" x14ac:dyDescent="0.25">
      <c r="B32" s="75"/>
      <c r="C32" s="13"/>
      <c r="D32" s="13"/>
      <c r="E32" s="13"/>
      <c r="F32" s="70"/>
      <c r="G32" s="76"/>
      <c r="H32" s="77"/>
      <c r="I32" s="46"/>
      <c r="J32" s="32"/>
      <c r="K32" s="22"/>
      <c r="L32" s="22"/>
      <c r="M32" s="24"/>
      <c r="N32" s="46"/>
      <c r="O32" s="46"/>
      <c r="P32" s="46"/>
      <c r="Q32" s="46"/>
      <c r="R32" s="46"/>
      <c r="T32" s="68"/>
    </row>
    <row r="33" spans="2:20" s="17" customFormat="1" ht="15.75" x14ac:dyDescent="0.25">
      <c r="B33" s="75"/>
      <c r="C33" s="13"/>
      <c r="D33" s="13"/>
      <c r="E33" s="13"/>
      <c r="F33" s="70"/>
      <c r="G33" s="76"/>
      <c r="H33" s="77"/>
      <c r="I33" s="46"/>
      <c r="J33" s="32"/>
      <c r="K33" s="22"/>
      <c r="L33" s="22"/>
      <c r="M33" s="24"/>
      <c r="N33" s="46"/>
      <c r="O33" s="46"/>
      <c r="P33" s="46"/>
      <c r="Q33" s="46"/>
      <c r="R33" s="46"/>
      <c r="T33" s="68"/>
    </row>
    <row r="34" spans="2:20" s="17" customFormat="1" ht="15.75" x14ac:dyDescent="0.25">
      <c r="B34" s="140" t="s">
        <v>86</v>
      </c>
      <c r="C34" s="140"/>
      <c r="D34" s="140"/>
      <c r="E34" s="140"/>
      <c r="F34" s="140"/>
      <c r="G34" s="76"/>
      <c r="H34" s="77"/>
      <c r="I34" s="46"/>
      <c r="J34" s="32"/>
      <c r="K34" s="22"/>
      <c r="L34" s="22"/>
      <c r="M34" s="24"/>
      <c r="N34" s="46"/>
      <c r="O34" s="46"/>
      <c r="P34" s="46"/>
      <c r="Q34" s="46"/>
      <c r="R34" s="46"/>
      <c r="T34" s="68"/>
    </row>
    <row r="35" spans="2:20" s="17" customFormat="1" ht="15.75" x14ac:dyDescent="0.25">
      <c r="B35" s="75"/>
      <c r="C35" s="13"/>
      <c r="D35" s="13"/>
      <c r="E35" s="13"/>
      <c r="F35" s="70"/>
      <c r="G35" s="76"/>
      <c r="H35" s="77"/>
      <c r="I35" s="46"/>
      <c r="J35" s="32"/>
      <c r="K35" s="22"/>
      <c r="L35" s="22"/>
      <c r="M35" s="24"/>
      <c r="N35" s="46"/>
      <c r="O35" s="46"/>
      <c r="P35" s="46"/>
      <c r="Q35" s="46"/>
      <c r="R35" s="46"/>
      <c r="T35" s="68"/>
    </row>
    <row r="36" spans="2:20" ht="29.25" customHeight="1" thickBot="1" x14ac:dyDescent="0.35">
      <c r="B36" s="78"/>
      <c r="C36" s="118" t="s">
        <v>91</v>
      </c>
      <c r="D36" s="106" t="s">
        <v>90</v>
      </c>
      <c r="E36" s="145" t="s">
        <v>92</v>
      </c>
      <c r="F36" s="145"/>
      <c r="G36" s="81"/>
      <c r="H36" s="78"/>
      <c r="I36" s="78"/>
    </row>
    <row r="37" spans="2:20" ht="45" customHeight="1" x14ac:dyDescent="0.3">
      <c r="B37" s="88" t="s">
        <v>82</v>
      </c>
      <c r="C37" s="105">
        <v>55.2</v>
      </c>
      <c r="D37" s="105">
        <v>120</v>
      </c>
      <c r="E37" s="148">
        <v>184.8</v>
      </c>
      <c r="F37" s="148"/>
      <c r="G37" s="78"/>
      <c r="H37" s="78"/>
      <c r="I37" s="78"/>
    </row>
    <row r="38" spans="2:20" ht="2.25" customHeight="1" x14ac:dyDescent="0.3">
      <c r="B38" s="87"/>
      <c r="C38" s="82"/>
      <c r="D38" s="82"/>
      <c r="E38" s="82"/>
      <c r="F38" s="82"/>
      <c r="G38" s="78"/>
      <c r="H38" s="78"/>
      <c r="I38" s="78"/>
    </row>
    <row r="39" spans="2:20" ht="45" customHeight="1" x14ac:dyDescent="0.3">
      <c r="B39" s="88" t="s">
        <v>83</v>
      </c>
      <c r="C39" s="79">
        <v>2.7</v>
      </c>
      <c r="D39" s="79">
        <v>6</v>
      </c>
      <c r="E39" s="149">
        <v>9.3000000000000007</v>
      </c>
      <c r="F39" s="149"/>
      <c r="G39" s="78"/>
      <c r="H39" s="78"/>
      <c r="I39" s="78"/>
    </row>
    <row r="40" spans="2:20" ht="3" customHeight="1" x14ac:dyDescent="0.3">
      <c r="B40" s="90"/>
      <c r="C40" s="82"/>
      <c r="D40" s="82"/>
      <c r="E40" s="82"/>
      <c r="F40" s="82"/>
      <c r="G40" s="78"/>
      <c r="H40" s="78"/>
      <c r="I40" s="78"/>
    </row>
    <row r="41" spans="2:20" ht="45" customHeight="1" x14ac:dyDescent="0.3">
      <c r="B41" s="88" t="s">
        <v>84</v>
      </c>
      <c r="C41" s="79">
        <v>3.7</v>
      </c>
      <c r="D41" s="79">
        <v>4</v>
      </c>
      <c r="E41" s="149">
        <v>4.3</v>
      </c>
      <c r="F41" s="149"/>
      <c r="G41" s="78"/>
      <c r="H41" s="78"/>
      <c r="I41" s="78"/>
    </row>
    <row r="42" spans="2:20" ht="3.75" customHeight="1" x14ac:dyDescent="0.3">
      <c r="B42" s="87"/>
      <c r="C42" s="82"/>
      <c r="D42" s="82"/>
      <c r="E42" s="82"/>
      <c r="F42" s="82"/>
      <c r="G42" s="78"/>
      <c r="H42" s="78"/>
      <c r="I42" s="78"/>
    </row>
    <row r="43" spans="2:20" ht="45" customHeight="1" x14ac:dyDescent="0.3">
      <c r="B43" s="88" t="s">
        <v>85</v>
      </c>
      <c r="C43" s="99">
        <v>-1.6E-2</v>
      </c>
      <c r="D43" s="99">
        <v>0</v>
      </c>
      <c r="E43" s="149">
        <v>1.6E-2</v>
      </c>
      <c r="F43" s="149"/>
      <c r="G43" s="78"/>
      <c r="H43" s="78"/>
      <c r="I43" s="78"/>
    </row>
    <row r="44" spans="2:20" ht="10.5" customHeight="1" x14ac:dyDescent="0.3">
      <c r="B44" s="89"/>
      <c r="C44" s="99"/>
      <c r="D44" s="99"/>
      <c r="E44" s="99"/>
      <c r="F44" s="99"/>
      <c r="G44" s="78"/>
      <c r="H44" s="78"/>
      <c r="I44" s="78"/>
    </row>
    <row r="45" spans="2:20" ht="12" customHeight="1" x14ac:dyDescent="0.3">
      <c r="B45" s="89"/>
      <c r="C45" s="99"/>
      <c r="D45" s="99"/>
      <c r="E45" s="99"/>
      <c r="F45" s="99"/>
      <c r="G45" s="78"/>
      <c r="H45" s="78"/>
      <c r="I45" s="78"/>
    </row>
    <row r="46" spans="2:20" x14ac:dyDescent="0.3">
      <c r="B46" s="81"/>
      <c r="C46" s="80"/>
      <c r="D46" s="78"/>
      <c r="E46" s="78"/>
      <c r="F46" s="78"/>
      <c r="G46" s="78"/>
      <c r="H46" s="78"/>
      <c r="I46" s="78"/>
    </row>
    <row r="47" spans="2:20" x14ac:dyDescent="0.3">
      <c r="B47" s="143" t="s">
        <v>87</v>
      </c>
      <c r="C47" s="143"/>
      <c r="D47" s="143"/>
      <c r="E47" s="143"/>
      <c r="F47" s="143"/>
      <c r="G47" s="143"/>
      <c r="H47" s="78"/>
      <c r="I47" s="78"/>
    </row>
    <row r="48" spans="2:20" x14ac:dyDescent="0.3">
      <c r="B48" s="143"/>
      <c r="C48" s="143"/>
      <c r="D48" s="143"/>
      <c r="E48" s="143"/>
      <c r="F48" s="143"/>
      <c r="G48" s="143"/>
      <c r="H48" s="78"/>
      <c r="I48" s="78"/>
    </row>
    <row r="49" spans="2:9" ht="20.25" customHeight="1" thickBot="1" x14ac:dyDescent="0.35">
      <c r="B49" s="81"/>
      <c r="C49" s="144"/>
      <c r="D49" s="144"/>
      <c r="E49" s="144"/>
      <c r="F49" s="144"/>
      <c r="G49" s="1"/>
      <c r="H49" s="83"/>
      <c r="I49" s="83"/>
    </row>
    <row r="50" spans="2:9" ht="30" thickTop="1" thickBot="1" x14ac:dyDescent="0.35">
      <c r="B50" s="81"/>
      <c r="C50" s="117" t="s">
        <v>91</v>
      </c>
      <c r="D50" s="110" t="s">
        <v>89</v>
      </c>
      <c r="E50" s="145" t="s">
        <v>92</v>
      </c>
      <c r="F50" s="146"/>
      <c r="G50" s="111" t="s">
        <v>78</v>
      </c>
      <c r="H50" s="83"/>
      <c r="I50" s="83"/>
    </row>
    <row r="51" spans="2:9" ht="45" customHeight="1" x14ac:dyDescent="0.3">
      <c r="B51" s="88" t="s">
        <v>81</v>
      </c>
      <c r="C51" s="112">
        <v>5.5E-2</v>
      </c>
      <c r="D51" s="112">
        <v>3.1E-2</v>
      </c>
      <c r="E51" s="113">
        <v>1.2999999999999999E-2</v>
      </c>
      <c r="F51" s="113"/>
      <c r="G51" s="114">
        <f>(E51-C51)/D51</f>
        <v>-1.3548387096774195</v>
      </c>
      <c r="H51" s="94"/>
      <c r="I51" s="91"/>
    </row>
    <row r="52" spans="2:9" ht="5.25" customHeight="1" x14ac:dyDescent="0.3">
      <c r="B52" s="90"/>
      <c r="C52" s="85"/>
      <c r="D52" s="85"/>
      <c r="E52" s="85"/>
      <c r="F52" s="85"/>
      <c r="G52" s="95"/>
      <c r="H52" s="94"/>
      <c r="I52" s="92"/>
    </row>
    <row r="53" spans="2:9" ht="45" customHeight="1" x14ac:dyDescent="0.3">
      <c r="B53" s="88" t="s">
        <v>32</v>
      </c>
      <c r="C53" s="84">
        <v>1E-3</v>
      </c>
      <c r="D53" s="86">
        <v>1E-3</v>
      </c>
      <c r="E53" s="147">
        <v>0.17</v>
      </c>
      <c r="F53" s="147"/>
      <c r="G53" s="96">
        <f>(E53-C53)/D53</f>
        <v>169</v>
      </c>
      <c r="H53" s="94"/>
      <c r="I53" s="91"/>
    </row>
    <row r="54" spans="2:9" ht="5.25" customHeight="1" x14ac:dyDescent="0.3">
      <c r="B54" s="90"/>
      <c r="C54" s="85"/>
      <c r="D54" s="85"/>
      <c r="E54" s="85"/>
      <c r="F54" s="85"/>
      <c r="G54" s="95"/>
      <c r="H54" s="94"/>
      <c r="I54" s="92"/>
    </row>
    <row r="55" spans="2:9" ht="45" customHeight="1" x14ac:dyDescent="0.3">
      <c r="B55" s="88" t="s">
        <v>44</v>
      </c>
      <c r="C55" s="86">
        <v>4.2000000000000003E-2</v>
      </c>
      <c r="D55" s="86">
        <v>3.3000000000000002E-2</v>
      </c>
      <c r="E55" s="142">
        <v>2.4E-2</v>
      </c>
      <c r="F55" s="142"/>
      <c r="G55" s="115">
        <f>(E55-C55)/D55</f>
        <v>-0.54545454545454553</v>
      </c>
      <c r="H55" s="94"/>
      <c r="I55" s="91"/>
    </row>
    <row r="56" spans="2:9" ht="5.25" customHeight="1" x14ac:dyDescent="0.3">
      <c r="B56" s="90"/>
      <c r="C56" s="85"/>
      <c r="D56" s="85"/>
      <c r="E56" s="85"/>
      <c r="F56" s="85"/>
      <c r="G56" s="116"/>
      <c r="H56" s="94"/>
      <c r="I56" s="92"/>
    </row>
    <row r="57" spans="2:9" ht="45" customHeight="1" x14ac:dyDescent="0.3">
      <c r="B57" s="88" t="s">
        <v>47</v>
      </c>
      <c r="C57" s="98">
        <v>3.0000000000000001E-3</v>
      </c>
      <c r="D57" s="98">
        <v>1.7999999999999999E-2</v>
      </c>
      <c r="E57" s="142">
        <v>0.1</v>
      </c>
      <c r="F57" s="142"/>
      <c r="G57" s="115">
        <f>(E57-C57)/D57</f>
        <v>5.3888888888888893</v>
      </c>
      <c r="H57" s="94"/>
      <c r="I57" s="91"/>
    </row>
    <row r="58" spans="2:9" x14ac:dyDescent="0.3">
      <c r="H58" s="93"/>
      <c r="I58" s="93"/>
    </row>
    <row r="59" spans="2:9" ht="39" customHeight="1" x14ac:dyDescent="0.3">
      <c r="B59" s="141" t="s">
        <v>93</v>
      </c>
      <c r="C59" s="141"/>
      <c r="D59" s="141"/>
      <c r="E59" s="141"/>
      <c r="F59" s="141"/>
      <c r="G59" s="141"/>
      <c r="I59" s="1"/>
    </row>
    <row r="60" spans="2:9" x14ac:dyDescent="0.3">
      <c r="I60" s="1"/>
    </row>
  </sheetData>
  <mergeCells count="30">
    <mergeCell ref="B34:F34"/>
    <mergeCell ref="B59:G59"/>
    <mergeCell ref="E55:F55"/>
    <mergeCell ref="B47:G48"/>
    <mergeCell ref="C49:F49"/>
    <mergeCell ref="E50:F50"/>
    <mergeCell ref="E53:F53"/>
    <mergeCell ref="E36:F36"/>
    <mergeCell ref="E37:F37"/>
    <mergeCell ref="E39:F39"/>
    <mergeCell ref="E41:F41"/>
    <mergeCell ref="E43:F43"/>
    <mergeCell ref="E57:F57"/>
    <mergeCell ref="B13:R14"/>
    <mergeCell ref="B4:P5"/>
    <mergeCell ref="C9:N9"/>
    <mergeCell ref="C11:N11"/>
    <mergeCell ref="C7:N7"/>
    <mergeCell ref="C10:P10"/>
    <mergeCell ref="B15:R15"/>
    <mergeCell ref="B16:G16"/>
    <mergeCell ref="H16:H18"/>
    <mergeCell ref="I16:L16"/>
    <mergeCell ref="M16:M18"/>
    <mergeCell ref="N16:R16"/>
    <mergeCell ref="B19:R19"/>
    <mergeCell ref="B20:G20"/>
    <mergeCell ref="H20:H31"/>
    <mergeCell ref="I20:L20"/>
    <mergeCell ref="N20:R20"/>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Exercise</vt:lpstr>
      <vt:lpstr>goalSeekInfo</vt:lpstr>
      <vt:lpstr>Solutions</vt:lpstr>
      <vt:lpstr>Exercise!RiskGoalSeekChangingCell</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laure.pujol</dc:creator>
  <cp:lastModifiedBy>Géraldine Boué</cp:lastModifiedBy>
  <cp:lastPrinted>2013-02-26T12:22:22Z</cp:lastPrinted>
  <dcterms:created xsi:type="dcterms:W3CDTF">2013-02-18T15:11:19Z</dcterms:created>
  <dcterms:modified xsi:type="dcterms:W3CDTF">2017-02-22T13:52:07Z</dcterms:modified>
</cp:coreProperties>
</file>