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360" windowWidth="19320" windowHeight="11940"/>
  </bookViews>
  <sheets>
    <sheet name="Exercise" sheetId="31" r:id="rId1"/>
    <sheet name="goalSeekInfo" sheetId="30" state="hidden" r:id="rId2"/>
    <sheet name="Solutions" sheetId="29" r:id="rId3"/>
  </sheets>
  <definedNames>
    <definedName name="_AtRisk_FitDataRange_FIT_2EA2D_31513" localSheetId="0" hidden="1">#REF!</definedName>
    <definedName name="_AtRisk_FitDataRange_FIT_2EA2D_31513" localSheetId="2" hidden="1">#REF!</definedName>
    <definedName name="_AtRisk_FitDataRange_FIT_2EA2D_31513" hidden="1">#REF!</definedName>
    <definedName name="_AtRisk_FitDataRange_FIT_3087D_87EE6" localSheetId="0" hidden="1">#REF!</definedName>
    <definedName name="_AtRisk_FitDataRange_FIT_3087D_87EE6" localSheetId="2" hidden="1">#REF!</definedName>
    <definedName name="_AtRisk_FitDataRange_FIT_3087D_87EE6" hidden="1">#REF!</definedName>
    <definedName name="_AtRisk_FitDataRange_FIT_99744_23E30" localSheetId="0" hidden="1">#REF!</definedName>
    <definedName name="_AtRisk_FitDataRange_FIT_99744_23E30" localSheetId="2" hidden="1">#REF!</definedName>
    <definedName name="_AtRisk_FitDataRange_FIT_99744_23E30" hidden="1">#REF!</definedName>
    <definedName name="_AtRisk_FitDataRange_FIT_A00CB_F2A49" localSheetId="0" hidden="1">#REF!</definedName>
    <definedName name="_AtRisk_FitDataRange_FIT_A00CB_F2A49" localSheetId="2" hidden="1">#REF!</definedName>
    <definedName name="_AtRisk_FitDataRange_FIT_A00CB_F2A49" hidden="1">#REF!</definedName>
    <definedName name="_AtRisk_FitDataRange_FIT_EFCC9_7E729" localSheetId="0" hidden="1">#REF!</definedName>
    <definedName name="_AtRisk_FitDataRange_FIT_EFCC9_7E729" localSheetId="2" hidden="1">#REF!</definedName>
    <definedName name="_AtRisk_FitDataRange_FIT_EFCC9_7E729" hidden="1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2</definedName>
    <definedName name="_AtRisk_SimSetting_MultipleCPUMode" hidden="1">0</definedName>
    <definedName name="_AtRisk_SimSetting_RandomNumberGenerator" hidden="1">0</definedName>
    <definedName name="_AtRisk_SimSetting_ReportOptionCustomItemsCount" hidden="1">0</definedName>
    <definedName name="_AtRisk_SimSetting_ReportOptionDataMode" hidden="1">1</definedName>
    <definedName name="_AtRisk_SimSetting_ReportOptionReportMultiSimType" hidden="1">1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ReportStyle" hidden="1">1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a" hidden="1">#REF!</definedName>
    <definedName name="Pal_Workbook_GUID" hidden="1">"T46ZT21QM9IQQTJ8KIWNV13Q"</definedName>
    <definedName name="PalisadeReportWorkbookCreatedBy">"AtRisk"</definedName>
    <definedName name="RiskAfterRecalcMacro" hidden="1">""</definedName>
    <definedName name="RiskAfterSimMacro" hidden="1">""</definedName>
    <definedName name="riskATSSboxGraph" hidden="1">FALSE</definedName>
    <definedName name="riskATSSincludeSimtables" hidden="1">FALSE</definedName>
    <definedName name="riskATSSinputsGraphs" hidden="1">FALSE</definedName>
    <definedName name="riskATSSoutputStatistic" hidden="1">6</definedName>
    <definedName name="riskATSSpercentChangeGraph" hidden="1">FALSE</definedName>
    <definedName name="riskATSSpercentileGraph" hidden="1">TRUE</definedName>
    <definedName name="riskATSSpercentileValue" hidden="1">0.95</definedName>
    <definedName name="riskATSSprintReport" hidden="1">FALSE</definedName>
    <definedName name="riskATSSreportsInActiveBook" hidden="1">FALSE</definedName>
    <definedName name="riskATSSreportsSelected" hidden="1">TRUE</definedName>
    <definedName name="riskATSSsummaryReport" hidden="1">TRUE</definedName>
    <definedName name="riskATSStornadoGraph" hidden="1">TRUE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GoalSeekChangingCell" localSheetId="0">Exercise!$F$37</definedName>
    <definedName name="RiskGoalSeekChangingCell">Solutions!$F$37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5621"/>
</workbook>
</file>

<file path=xl/calcChain.xml><?xml version="1.0" encoding="utf-8"?>
<calcChain xmlns="http://schemas.openxmlformats.org/spreadsheetml/2006/main">
  <c r="F43" i="29" l="1"/>
  <c r="F38" i="29"/>
  <c r="F35" i="29"/>
  <c r="F34" i="29"/>
  <c r="Q36" i="31"/>
  <c r="F36" i="31"/>
  <c r="A2" i="30"/>
  <c r="F36" i="29"/>
  <c r="K34" i="29" l="1"/>
  <c r="Q34" i="29" s="1"/>
  <c r="Q37" i="29"/>
  <c r="Q35" i="29" l="1"/>
  <c r="Q36" i="29" s="1"/>
  <c r="Q38" i="29"/>
  <c r="B2" i="30" l="1"/>
</calcChain>
</file>

<file path=xl/sharedStrings.xml><?xml version="1.0" encoding="utf-8"?>
<sst xmlns="http://schemas.openxmlformats.org/spreadsheetml/2006/main" count="288" uniqueCount="100">
  <si>
    <t>?</t>
  </si>
  <si>
    <t>INPUTS</t>
  </si>
  <si>
    <t>INTERMEDIATE VARIABLES</t>
  </si>
  <si>
    <t>OUTPUTS</t>
  </si>
  <si>
    <t>Description</t>
  </si>
  <si>
    <t>Type</t>
  </si>
  <si>
    <t>Distribution</t>
  </si>
  <si>
    <t>Named</t>
  </si>
  <si>
    <t>Value</t>
  </si>
  <si>
    <t>Units</t>
  </si>
  <si>
    <t>Equations</t>
  </si>
  <si>
    <t>units</t>
  </si>
  <si>
    <t>Deterministic</t>
  </si>
  <si>
    <t>/</t>
  </si>
  <si>
    <t>Weight of product unit, a pack</t>
  </si>
  <si>
    <t>g</t>
  </si>
  <si>
    <t>Probabilistic</t>
  </si>
  <si>
    <t>cfu/pu</t>
  </si>
  <si>
    <t>Microbial load per product unit after heat treatment</t>
  </si>
  <si>
    <t>cfu/g</t>
  </si>
  <si>
    <t>°C</t>
  </si>
  <si>
    <t xml:space="preserve">log cfu/g </t>
  </si>
  <si>
    <t>Percentage of product unit contaminated</t>
  </si>
  <si>
    <t>% pu</t>
  </si>
  <si>
    <r>
      <t>W</t>
    </r>
    <r>
      <rPr>
        <vertAlign val="subscript"/>
        <sz val="10"/>
        <rFont val="Times New Roman"/>
        <family val="1"/>
      </rPr>
      <t>pu</t>
    </r>
  </si>
  <si>
    <t>p</t>
  </si>
  <si>
    <r>
      <t>No</t>
    </r>
    <r>
      <rPr>
        <vertAlign val="subscript"/>
        <sz val="10"/>
        <rFont val="Times New Roman"/>
        <family val="1"/>
      </rPr>
      <t>pu</t>
    </r>
  </si>
  <si>
    <r>
      <t>N</t>
    </r>
    <r>
      <rPr>
        <vertAlign val="subscript"/>
        <sz val="10"/>
        <rFont val="Times New Roman"/>
        <family val="1"/>
      </rPr>
      <t>pu</t>
    </r>
  </si>
  <si>
    <r>
      <t>p=1-risktarget(N</t>
    </r>
    <r>
      <rPr>
        <vertAlign val="subscript"/>
        <sz val="10"/>
        <rFont val="Times New Roman"/>
        <family val="1"/>
      </rPr>
      <t>pu</t>
    </r>
    <r>
      <rPr>
        <sz val="10"/>
        <rFont val="Times New Roman"/>
        <family val="1"/>
      </rPr>
      <t>;0)</t>
    </r>
  </si>
  <si>
    <t>Step 1: Growth</t>
  </si>
  <si>
    <t>After heat treatment</t>
  </si>
  <si>
    <t>lag</t>
  </si>
  <si>
    <t>h</t>
  </si>
  <si>
    <t>Temperature of the product storage</t>
  </si>
  <si>
    <t>T</t>
  </si>
  <si>
    <t>pH of the product</t>
  </si>
  <si>
    <t>pH</t>
  </si>
  <si>
    <r>
      <t>t</t>
    </r>
    <r>
      <rPr>
        <vertAlign val="subscript"/>
        <sz val="11"/>
        <rFont val="Times New Roman"/>
        <family val="1"/>
      </rPr>
      <t>s</t>
    </r>
  </si>
  <si>
    <r>
      <t>T</t>
    </r>
    <r>
      <rPr>
        <vertAlign val="subscript"/>
        <sz val="11"/>
        <rFont val="Times New Roman"/>
        <family val="1"/>
      </rPr>
      <t>opt</t>
    </r>
  </si>
  <si>
    <r>
      <t>T</t>
    </r>
    <r>
      <rPr>
        <vertAlign val="subscript"/>
        <sz val="11"/>
        <rFont val="Times New Roman"/>
        <family val="1"/>
      </rPr>
      <t>min</t>
    </r>
  </si>
  <si>
    <t>Optimal growth rate</t>
  </si>
  <si>
    <r>
      <t>µ</t>
    </r>
    <r>
      <rPr>
        <vertAlign val="subscript"/>
        <sz val="11"/>
        <rFont val="Times New Roman"/>
        <family val="1"/>
      </rPr>
      <t>opt</t>
    </r>
  </si>
  <si>
    <r>
      <t>h</t>
    </r>
    <r>
      <rPr>
        <vertAlign val="superscript"/>
        <sz val="11"/>
        <rFont val="Times New Roman"/>
        <family val="1"/>
      </rPr>
      <t>-1</t>
    </r>
  </si>
  <si>
    <r>
      <t>pH</t>
    </r>
    <r>
      <rPr>
        <vertAlign val="subscript"/>
        <sz val="11"/>
        <rFont val="Times New Roman"/>
        <family val="1"/>
      </rPr>
      <t>opt</t>
    </r>
  </si>
  <si>
    <r>
      <t>pH</t>
    </r>
    <r>
      <rPr>
        <vertAlign val="subscript"/>
        <sz val="11"/>
        <rFont val="Times New Roman"/>
        <family val="1"/>
      </rPr>
      <t>min</t>
    </r>
  </si>
  <si>
    <t>Minimal temperature of growth</t>
  </si>
  <si>
    <t>Optimal temperature of growth</t>
  </si>
  <si>
    <t>Growth rate model</t>
  </si>
  <si>
    <t>Growth rate model error</t>
  </si>
  <si>
    <t>h-1</t>
  </si>
  <si>
    <t xml:space="preserve">εµ </t>
  </si>
  <si>
    <r>
      <t>Normal(0</t>
    </r>
    <r>
      <rPr>
        <sz val="11"/>
        <rFont val="Times New Roman"/>
        <family val="1"/>
      </rPr>
      <t xml:space="preserve">;0.01) </t>
    </r>
  </si>
  <si>
    <t>Microbial load per product unit after storage</t>
  </si>
  <si>
    <t>Microbial concentration in a product unit after storage</t>
  </si>
  <si>
    <t>in log</t>
  </si>
  <si>
    <r>
      <t>[N</t>
    </r>
    <r>
      <rPr>
        <vertAlign val="subscript"/>
        <sz val="11"/>
        <rFont val="Times New Roman"/>
        <family val="1"/>
      </rPr>
      <t>pu</t>
    </r>
    <r>
      <rPr>
        <sz val="11"/>
        <rFont val="Times New Roman"/>
        <family val="1"/>
      </rPr>
      <t>]=N</t>
    </r>
    <r>
      <rPr>
        <vertAlign val="subscript"/>
        <sz val="11"/>
        <rFont val="Times New Roman"/>
        <family val="1"/>
      </rPr>
      <t>pu</t>
    </r>
    <r>
      <rPr>
        <sz val="11"/>
        <rFont val="Times New Roman"/>
        <family val="1"/>
      </rPr>
      <t>/W</t>
    </r>
    <r>
      <rPr>
        <vertAlign val="subscript"/>
        <sz val="11"/>
        <rFont val="Times New Roman"/>
        <family val="1"/>
      </rPr>
      <t>pu</t>
    </r>
  </si>
  <si>
    <r>
      <t>[N</t>
    </r>
    <r>
      <rPr>
        <vertAlign val="subscript"/>
        <sz val="11"/>
        <rFont val="Times New Roman"/>
        <family val="1"/>
      </rPr>
      <t>pu</t>
    </r>
    <r>
      <rPr>
        <sz val="11"/>
        <rFont val="Times New Roman"/>
        <family val="1"/>
      </rPr>
      <t>]</t>
    </r>
  </si>
  <si>
    <t>Percentage of product unit contaminated with more than 5 log cfu/g</t>
  </si>
  <si>
    <r>
      <t>p</t>
    </r>
    <r>
      <rPr>
        <vertAlign val="subscript"/>
        <sz val="10"/>
        <rFont val="Times New Roman"/>
        <family val="1"/>
      </rPr>
      <t>5log</t>
    </r>
    <r>
      <rPr>
        <sz val="10"/>
        <rFont val="Times New Roman"/>
        <family val="1"/>
      </rPr>
      <t>=1-risktarget([N</t>
    </r>
    <r>
      <rPr>
        <vertAlign val="subscript"/>
        <sz val="10"/>
        <rFont val="Times New Roman"/>
        <family val="1"/>
      </rPr>
      <t>pu</t>
    </r>
    <r>
      <rPr>
        <sz val="10"/>
        <rFont val="Times New Roman"/>
        <family val="1"/>
      </rPr>
      <t>],5)</t>
    </r>
  </si>
  <si>
    <t>changingCell</t>
  </si>
  <si>
    <t>setCell</t>
  </si>
  <si>
    <t>outputValue</t>
  </si>
  <si>
    <t>statType</t>
  </si>
  <si>
    <t>compareAccuracy</t>
  </si>
  <si>
    <t>maxNumSims</t>
  </si>
  <si>
    <t>lowerLimit</t>
  </si>
  <si>
    <t>upperLimit</t>
  </si>
  <si>
    <t>lowerLimitI</t>
  </si>
  <si>
    <t>upperLimitI</t>
  </si>
  <si>
    <t>accuracyIsPercent</t>
  </si>
  <si>
    <t>doFinalSim</t>
  </si>
  <si>
    <t>percentileValue</t>
  </si>
  <si>
    <t>Optimal pH of growth</t>
  </si>
  <si>
    <t>Minimal pH of growth</t>
  </si>
  <si>
    <r>
      <t>Normal(4</t>
    </r>
    <r>
      <rPr>
        <sz val="11"/>
        <rFont val="Times New Roman"/>
        <family val="1"/>
      </rPr>
      <t xml:space="preserve">;0.2) </t>
    </r>
  </si>
  <si>
    <t>Uniform(48;192)</t>
  </si>
  <si>
    <t>Normal(6,2)</t>
  </si>
  <si>
    <t xml:space="preserve">1- Inputs implementation: </t>
  </si>
  <si>
    <t>3- Growth calculations during storage:</t>
  </si>
  <si>
    <r>
      <t>If t</t>
    </r>
    <r>
      <rPr>
        <vertAlign val="subscript"/>
        <sz val="10"/>
        <rFont val="Times New Roman"/>
        <family val="1"/>
      </rPr>
      <t>s</t>
    </r>
    <r>
      <rPr>
        <sz val="10"/>
        <rFont val="Times New Roman"/>
        <family val="1"/>
      </rPr>
      <t xml:space="preserve"> &gt; lag: N</t>
    </r>
    <r>
      <rPr>
        <vertAlign val="subscript"/>
        <sz val="10"/>
        <rFont val="Times New Roman"/>
        <family val="1"/>
      </rPr>
      <t>pu</t>
    </r>
    <r>
      <rPr>
        <sz val="10"/>
        <rFont val="Times New Roman"/>
        <family val="1"/>
      </rPr>
      <t>=N0</t>
    </r>
    <r>
      <rPr>
        <vertAlign val="subscript"/>
        <sz val="10"/>
        <rFont val="Times New Roman"/>
        <family val="1"/>
      </rPr>
      <t>pu</t>
    </r>
    <r>
      <rPr>
        <sz val="10"/>
        <rFont val="Times New Roman"/>
        <family val="1"/>
      </rPr>
      <t>*exp(µ*(t</t>
    </r>
    <r>
      <rPr>
        <vertAlign val="subscript"/>
        <sz val="10"/>
        <rFont val="Times New Roman"/>
        <family val="1"/>
      </rPr>
      <t>s</t>
    </r>
    <r>
      <rPr>
        <sz val="10"/>
        <rFont val="Times New Roman"/>
        <family val="1"/>
      </rPr>
      <t>-lag))</t>
    </r>
  </si>
  <si>
    <r>
      <t>µ = µ</t>
    </r>
    <r>
      <rPr>
        <vertAlign val="subscript"/>
        <sz val="11"/>
        <rFont val="Times New Roman"/>
        <family val="1"/>
      </rPr>
      <t>opt</t>
    </r>
    <r>
      <rPr>
        <sz val="11"/>
        <rFont val="Times New Roman"/>
        <family val="1"/>
      </rPr>
      <t xml:space="preserve"> . ((T-Tmin)/(Topt-Tmin))</t>
    </r>
    <r>
      <rPr>
        <vertAlign val="superscript"/>
        <sz val="11"/>
        <rFont val="Times New Roman"/>
        <family val="1"/>
      </rPr>
      <t>2</t>
    </r>
    <r>
      <rPr>
        <sz val="11"/>
        <rFont val="Times New Roman"/>
        <family val="1"/>
      </rPr>
      <t xml:space="preserve"> . ((pH-pHmin)/(pHopt-pHmin))</t>
    </r>
    <r>
      <rPr>
        <vertAlign val="superscript"/>
        <sz val="11"/>
        <rFont val="Times New Roman"/>
        <family val="1"/>
      </rPr>
      <t>2</t>
    </r>
    <r>
      <rPr>
        <sz val="11"/>
        <rFont val="Times New Roman"/>
        <family val="1"/>
      </rPr>
      <t xml:space="preserve"> + εµ </t>
    </r>
  </si>
  <si>
    <t>Time of the product storage (shelf life)</t>
  </si>
  <si>
    <r>
      <t>Figure E6-1:</t>
    </r>
    <r>
      <rPr>
        <sz val="11"/>
        <color theme="1"/>
        <rFont val="Times New Roman"/>
        <family val="1"/>
      </rPr>
      <t xml:space="preserve"> Level of bacteria in a pack after storage, product at PH=6 (log cfu/g)</t>
    </r>
  </si>
  <si>
    <r>
      <t>Figure E6-2:</t>
    </r>
    <r>
      <rPr>
        <sz val="11"/>
        <color theme="1"/>
        <rFont val="Times New Roman"/>
        <family val="1"/>
      </rPr>
      <t xml:space="preserve"> Level of bacteria in a pack after storage, product at PH=5.7 (log cfu/g)</t>
    </r>
  </si>
  <si>
    <t>Table E6-1 QMRA Model: Bacillus cereus in REPFED product as "purée" (mashed carrot)</t>
  </si>
  <si>
    <t>Lag time</t>
  </si>
  <si>
    <t>E6.6 - Growth</t>
  </si>
  <si>
    <t xml:space="preserve">       a) The lag time is between 48 and 192h. Implement this input in the cell F34 of the Excel sheet.</t>
  </si>
  <si>
    <t xml:space="preserve">       b) The temperature of product storage is in average at 6°C with a standard deviation of 2. Implement this input in the cell F35.</t>
  </si>
  <si>
    <t xml:space="preserve">       c) The minimal temperature of growth is in average at 4°C with a standard deviation of 0.2. Implement this input in the cell F38.</t>
  </si>
  <si>
    <t xml:space="preserve">       d) The growth rate model error is in average at 0 with a standard deviation of 0.01. Implement this input in the cell F43.</t>
  </si>
  <si>
    <t xml:space="preserve">       b) Express the microbial concentration per product unit after storage in cfu/g in cell Q35.</t>
  </si>
  <si>
    <t xml:space="preserve">       c) Calculate the percentage of product unit contaminated in the cell Q37.</t>
  </si>
  <si>
    <t>Solutions: E6.6 - Growth</t>
  </si>
  <si>
    <r>
      <rPr>
        <b/>
        <u/>
        <sz val="11"/>
        <color theme="1"/>
        <rFont val="Times New Roman"/>
        <family val="1"/>
      </rPr>
      <t>Case study:</t>
    </r>
    <r>
      <rPr>
        <b/>
        <sz val="11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 xml:space="preserve">Packs of puree (mashed carrot) of 250 g each have been treated by thermal process and contain after treatment 35 cfu/product unit of </t>
    </r>
    <r>
      <rPr>
        <i/>
        <sz val="11"/>
        <color theme="1"/>
        <rFont val="Times New Roman"/>
        <family val="1"/>
      </rPr>
      <t>Bacillus cereus</t>
    </r>
    <r>
      <rPr>
        <sz val="11"/>
        <color theme="1"/>
        <rFont val="Times New Roman"/>
        <family val="1"/>
      </rPr>
      <t xml:space="preserve">. The aim is to estimate the prevalence of contaminated packs after storage by estimating a potential growth at the shelf-life of the product of 21 days. Some inputs are given in the Table E6-1 below and others must be defined with additional information given in the questions. </t>
    </r>
    <r>
      <rPr>
        <i/>
        <sz val="11"/>
        <color theme="1"/>
        <rFont val="Times New Roman"/>
        <family val="1"/>
      </rPr>
      <t>Equations can be found in the chapter on “Quantitative microbial risk assessment during food processing”.</t>
    </r>
  </si>
  <si>
    <r>
      <t xml:space="preserve">2- Intermediates variable of growth during storage: Calculate the growth rate in the cell K34. </t>
    </r>
    <r>
      <rPr>
        <i/>
        <sz val="11"/>
        <color theme="1"/>
        <rFont val="Calibri"/>
        <family val="2"/>
        <scheme val="minor"/>
      </rPr>
      <t xml:space="preserve">Note that the microbial load after storage cannot be negative. </t>
    </r>
  </si>
  <si>
    <r>
      <t xml:space="preserve">       a) Implement the microbial load per product unit after storage (growth) in the cell Q34. </t>
    </r>
    <r>
      <rPr>
        <i/>
        <sz val="11"/>
        <color theme="1"/>
        <rFont val="Calibri"/>
        <family val="2"/>
        <scheme val="minor"/>
      </rPr>
      <t xml:space="preserve">Note that the growth can start only once the lag phase is finished and also that bacteria cannot grow indefinitely, </t>
    </r>
  </si>
  <si>
    <t xml:space="preserve">               a maximum has to be set, choose here as 10 logs (10 000 000 000 cfu/product unit).</t>
  </si>
  <si>
    <t xml:space="preserve">       d) What is the percentage of product contaminated with more than 5 log cfu/g, cell Q38?</t>
  </si>
  <si>
    <r>
      <t xml:space="preserve">4- Determine the pH of the product to have 99% of products contaminated with less than 5 log cfu/g of </t>
    </r>
    <r>
      <rPr>
        <b/>
        <i/>
        <sz val="11"/>
        <color theme="1"/>
        <rFont val="Calibri"/>
        <family val="2"/>
        <scheme val="minor"/>
      </rPr>
      <t xml:space="preserve">B. cereus </t>
    </r>
    <r>
      <rPr>
        <b/>
        <sz val="11"/>
        <color theme="1"/>
        <rFont val="Calibri"/>
        <family val="2"/>
        <scheme val="minor"/>
      </rPr>
      <t xml:space="preserve">at the end of the shelf-life. </t>
    </r>
    <r>
      <rPr>
        <i/>
        <sz val="11"/>
        <color theme="1"/>
        <rFont val="Calibri"/>
        <family val="2"/>
        <scheme val="minor"/>
      </rPr>
      <t>This value could be obtained from two methods: by manual iteration, setting the pH to 6.0, then 6.9, 6.8…. up to the targeted value. Or automatically with @Risk using the function GoalSeek in Advanced analysis.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</si>
</sst>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00"/>
    <numFmt numFmtId="166" formatCode="0.0"/>
  </numFmts>
  <fonts count="26" x14ac:knownFonts="1">
    <font>
      <sz val="11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mbria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4"/>
      <color theme="1"/>
      <name val="Times New Roman"/>
      <family val="2"/>
    </font>
    <font>
      <sz val="11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vertAlign val="subscript"/>
      <sz val="11"/>
      <name val="Times New Roman"/>
      <family val="1"/>
    </font>
    <font>
      <sz val="12"/>
      <color theme="1"/>
      <name val="Times New Roman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10"/>
      <name val="Times New Roman"/>
      <family val="1"/>
    </font>
    <font>
      <b/>
      <sz val="10"/>
      <color theme="3"/>
      <name val="Calibri"/>
      <family val="2"/>
      <scheme val="minor"/>
    </font>
    <font>
      <b/>
      <sz val="14"/>
      <color theme="0"/>
      <name val="Times New Roman"/>
      <family val="1"/>
    </font>
    <font>
      <sz val="10"/>
      <color theme="3"/>
      <name val="Times New Roman"/>
      <family val="1"/>
    </font>
    <font>
      <vertAlign val="superscript"/>
      <sz val="11"/>
      <name val="Times New Roman"/>
      <family val="1"/>
    </font>
    <font>
      <b/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7FFCB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medium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03">
    <xf numFmtId="0" fontId="0" fillId="0" borderId="0" xfId="0"/>
    <xf numFmtId="0" fontId="7" fillId="0" borderId="0" xfId="0" applyFont="1" applyFill="1"/>
    <xf numFmtId="0" fontId="7" fillId="0" borderId="0" xfId="0" applyFont="1"/>
    <xf numFmtId="0" fontId="7" fillId="0" borderId="0" xfId="0" applyFont="1" applyAlignment="1">
      <alignment horizontal="center"/>
    </xf>
    <xf numFmtId="0" fontId="9" fillId="0" borderId="0" xfId="0" applyFont="1"/>
    <xf numFmtId="0" fontId="11" fillId="0" borderId="0" xfId="0" applyFont="1" applyAlignment="1">
      <alignment horizontal="left" vertical="center" indent="6"/>
    </xf>
    <xf numFmtId="0" fontId="10" fillId="2" borderId="0" xfId="0" applyFont="1" applyFill="1" applyAlignment="1">
      <alignment horizontal="left" wrapText="1"/>
    </xf>
    <xf numFmtId="9" fontId="6" fillId="4" borderId="2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/>
    </xf>
    <xf numFmtId="0" fontId="16" fillId="0" borderId="0" xfId="0" applyFont="1"/>
    <xf numFmtId="0" fontId="18" fillId="0" borderId="8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9" fillId="0" borderId="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9" fillId="0" borderId="8" xfId="0" applyFont="1" applyBorder="1" applyAlignment="1">
      <alignment vertical="center" wrapText="1"/>
    </xf>
    <xf numFmtId="0" fontId="19" fillId="2" borderId="0" xfId="0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vertical="center" wrapText="1"/>
    </xf>
    <xf numFmtId="0" fontId="19" fillId="0" borderId="1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left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9" xfId="0" applyFont="1" applyFill="1" applyBorder="1" applyAlignment="1">
      <alignment vertical="center"/>
    </xf>
    <xf numFmtId="0" fontId="19" fillId="0" borderId="3" xfId="0" applyFont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165" fontId="21" fillId="3" borderId="1" xfId="0" applyNumberFormat="1" applyFont="1" applyFill="1" applyBorder="1" applyAlignment="1">
      <alignment horizontal="center" vertical="center"/>
    </xf>
    <xf numFmtId="2" fontId="21" fillId="3" borderId="1" xfId="0" applyNumberFormat="1" applyFont="1" applyFill="1" applyBorder="1" applyAlignment="1">
      <alignment horizontal="center" vertical="center"/>
    </xf>
    <xf numFmtId="166" fontId="21" fillId="3" borderId="1" xfId="0" applyNumberFormat="1" applyFont="1" applyFill="1" applyBorder="1" applyAlignment="1">
      <alignment horizontal="center" vertical="center"/>
    </xf>
    <xf numFmtId="166" fontId="19" fillId="0" borderId="0" xfId="0" applyNumberFormat="1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6" fillId="0" borderId="0" xfId="0" applyFont="1" applyBorder="1"/>
    <xf numFmtId="0" fontId="16" fillId="0" borderId="12" xfId="0" applyFont="1" applyBorder="1"/>
    <xf numFmtId="0" fontId="16" fillId="0" borderId="3" xfId="0" applyFont="1" applyBorder="1"/>
    <xf numFmtId="0" fontId="19" fillId="0" borderId="7" xfId="0" applyFont="1" applyFill="1" applyBorder="1" applyAlignment="1">
      <alignment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vertical="center" wrapText="1"/>
    </xf>
    <xf numFmtId="2" fontId="6" fillId="4" borderId="2" xfId="0" applyNumberFormat="1" applyFont="1" applyFill="1" applyBorder="1" applyAlignment="1">
      <alignment horizontal="center" vertical="center"/>
    </xf>
    <xf numFmtId="166" fontId="6" fillId="4" borderId="2" xfId="0" applyNumberFormat="1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19" fillId="7" borderId="0" xfId="0" applyFont="1" applyFill="1" applyBorder="1" applyAlignment="1">
      <alignment horizontal="center" vertical="center" wrapText="1"/>
    </xf>
    <xf numFmtId="0" fontId="19" fillId="7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23" fillId="6" borderId="0" xfId="0" applyFont="1" applyFill="1" applyBorder="1" applyAlignment="1">
      <alignment horizontal="center" vertical="center" wrapText="1"/>
    </xf>
    <xf numFmtId="0" fontId="23" fillId="6" borderId="3" xfId="0" applyFont="1" applyFill="1" applyBorder="1" applyAlignment="1">
      <alignment horizontal="center" vertical="center" wrapText="1"/>
    </xf>
    <xf numFmtId="1" fontId="21" fillId="3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10" xfId="0" applyFont="1" applyBorder="1" applyAlignment="1">
      <alignment vertical="center"/>
    </xf>
    <xf numFmtId="166" fontId="6" fillId="0" borderId="0" xfId="0" applyNumberFormat="1" applyFont="1" applyBorder="1" applyAlignment="1">
      <alignment vertical="center"/>
    </xf>
    <xf numFmtId="166" fontId="6" fillId="0" borderId="0" xfId="0" applyNumberFormat="1" applyFont="1" applyFill="1" applyBorder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5" fontId="6" fillId="4" borderId="2" xfId="0" applyNumberFormat="1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6" fillId="0" borderId="13" xfId="0" applyFont="1" applyBorder="1" applyAlignment="1">
      <alignment vertical="center"/>
    </xf>
    <xf numFmtId="0" fontId="16" fillId="0" borderId="13" xfId="0" applyFont="1" applyBorder="1"/>
    <xf numFmtId="2" fontId="0" fillId="0" borderId="0" xfId="0" applyNumberFormat="1"/>
    <xf numFmtId="0" fontId="11" fillId="0" borderId="0" xfId="0" applyFont="1" applyAlignment="1">
      <alignment horizontal="left"/>
    </xf>
    <xf numFmtId="164" fontId="21" fillId="3" borderId="1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wrapText="1"/>
    </xf>
    <xf numFmtId="0" fontId="22" fillId="5" borderId="12" xfId="0" applyFont="1" applyFill="1" applyBorder="1" applyAlignment="1">
      <alignment horizontal="center" vertical="center"/>
    </xf>
    <xf numFmtId="0" fontId="22" fillId="5" borderId="3" xfId="0" applyFont="1" applyFill="1" applyBorder="1" applyAlignment="1">
      <alignment horizontal="center" vertical="center"/>
    </xf>
    <xf numFmtId="0" fontId="22" fillId="5" borderId="13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wrapText="1"/>
    </xf>
    <xf numFmtId="0" fontId="17" fillId="0" borderId="0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22" fillId="5" borderId="4" xfId="0" applyFont="1" applyFill="1" applyBorder="1" applyAlignment="1">
      <alignment horizontal="center" vertical="center"/>
    </xf>
    <xf numFmtId="0" fontId="22" fillId="5" borderId="5" xfId="0" applyFont="1" applyFill="1" applyBorder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2" fillId="2" borderId="0" xfId="0" applyFont="1" applyFill="1" applyAlignment="1">
      <alignment horizontal="left" vertical="center" wrapText="1"/>
    </xf>
  </cellXfs>
  <cellStyles count="6">
    <cellStyle name="Normal" xfId="0" builtinId="0"/>
    <cellStyle name="Normal 2" xfId="1"/>
    <cellStyle name="Normal 3" xfId="2"/>
    <cellStyle name="Normal 4" xfId="3"/>
    <cellStyle name="Normal 5" xfId="4"/>
    <cellStyle name="Normal 6" xf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450054</xdr:colOff>
      <xdr:row>4</xdr:row>
      <xdr:rowOff>37305</xdr:rowOff>
    </xdr:from>
    <xdr:to>
      <xdr:col>16</xdr:col>
      <xdr:colOff>103188</xdr:colOff>
      <xdr:row>11</xdr:row>
      <xdr:rowOff>71437</xdr:rowOff>
    </xdr:to>
    <xdr:sp macro="" textlink="">
      <xdr:nvSpPr>
        <xdr:cNvPr id="3" name="Rectangular Callout 4"/>
        <xdr:cNvSpPr/>
      </xdr:nvSpPr>
      <xdr:spPr>
        <a:xfrm>
          <a:off x="9939335" y="977899"/>
          <a:ext cx="4022728" cy="1677194"/>
        </a:xfrm>
        <a:prstGeom prst="wedgeRectCallout">
          <a:avLst>
            <a:gd name="adj1" fmla="val -60194"/>
            <a:gd name="adj2" fmla="val 21553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vl="0"/>
          <a:r>
            <a:rPr lang="en-GB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1-a)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lag time reference can be implemented with a uniform distribution as "Uniform(48,192)". It is a simplification, see (Daelman, Sharma, et al., 2013).</a:t>
          </a:r>
        </a:p>
        <a:p>
          <a:pPr lvl="0"/>
          <a:r>
            <a:rPr lang="en-GB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1-b)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temperature of the product storage can be implemented with a normal distribution as "Normal(6,2)".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1-c)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minimal temperature of growth can be implemented with a normal distribution as "Normal(4,0.2)".</a:t>
          </a:r>
          <a:endParaRPr lang="en-GB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1-d)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growth rate model error can be implemented with a normal distribution as "Normal(0,0.01)".</a:t>
          </a:r>
          <a:endParaRPr lang="en-GB">
            <a:effectLst/>
          </a:endParaRPr>
        </a:p>
        <a:p>
          <a:pPr lvl="0"/>
          <a:endParaRPr lang="en-GB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1602581</xdr:colOff>
      <xdr:row>12</xdr:row>
      <xdr:rowOff>170655</xdr:rowOff>
    </xdr:from>
    <xdr:to>
      <xdr:col>14</xdr:col>
      <xdr:colOff>35719</xdr:colOff>
      <xdr:row>16</xdr:row>
      <xdr:rowOff>19844</xdr:rowOff>
    </xdr:to>
    <xdr:sp macro="" textlink="">
      <xdr:nvSpPr>
        <xdr:cNvPr id="6" name="Rectangular Callout 4"/>
        <xdr:cNvSpPr/>
      </xdr:nvSpPr>
      <xdr:spPr>
        <a:xfrm>
          <a:off x="8281987" y="2909093"/>
          <a:ext cx="3576638" cy="801689"/>
        </a:xfrm>
        <a:prstGeom prst="wedgeRectCallout">
          <a:avLst>
            <a:gd name="adj1" fmla="val -55205"/>
            <a:gd name="adj2" fmla="val -23356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vl="0"/>
          <a:r>
            <a:rPr lang="en-GB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2-a)</a:t>
          </a:r>
          <a:r>
            <a:rPr lang="en-GB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growth rate can be calculated with the equation "µ= µopt . ((T-Tmin)/(Topt-Tmin))2 . ((pH-pHmin)/(pHopt-pHmin))2 + </a:t>
          </a:r>
          <a:r>
            <a:rPr lang="el-GR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εµ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". The IF function must be used to avoid negative values (replace per 0 in this case).</a:t>
          </a:r>
        </a:p>
        <a:p>
          <a:pPr lvl="0"/>
          <a:endParaRPr lang="en-GB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14</xdr:col>
      <xdr:colOff>127001</xdr:colOff>
      <xdr:row>13</xdr:row>
      <xdr:rowOff>63501</xdr:rowOff>
    </xdr:from>
    <xdr:to>
      <xdr:col>18</xdr:col>
      <xdr:colOff>306917</xdr:colOff>
      <xdr:row>20</xdr:row>
      <xdr:rowOff>74083</xdr:rowOff>
    </xdr:to>
    <xdr:sp macro="" textlink="">
      <xdr:nvSpPr>
        <xdr:cNvPr id="7" name="Rectangular Callout 4"/>
        <xdr:cNvSpPr/>
      </xdr:nvSpPr>
      <xdr:spPr>
        <a:xfrm>
          <a:off x="11959168" y="3100918"/>
          <a:ext cx="3884082" cy="1693332"/>
        </a:xfrm>
        <a:prstGeom prst="wedgeRectCallout">
          <a:avLst>
            <a:gd name="adj1" fmla="val -151852"/>
            <a:gd name="adj2" fmla="val 27986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vl="0"/>
          <a:r>
            <a:rPr lang="en-GB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3-a)</a:t>
          </a:r>
          <a:r>
            <a:rPr lang="en-GB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microbial load per product unit after storage is calculated if t</a:t>
          </a:r>
          <a:r>
            <a:rPr lang="en-GB" sz="1100" i="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&gt;lag with Equation "N</a:t>
          </a:r>
          <a:r>
            <a:rPr lang="en-GB" sz="1100" i="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=N0</a:t>
          </a:r>
          <a:r>
            <a:rPr lang="en-GB" sz="1100" i="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*exp(µ*(t</a:t>
          </a:r>
          <a:r>
            <a:rPr lang="en-GB" sz="1100" i="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-lag))". </a:t>
          </a:r>
        </a:p>
        <a:p>
          <a:pPr lvl="0"/>
          <a:r>
            <a:rPr lang="en-GB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3-b) 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microbial concentration per product unit after storage in cfu/g is [N</a:t>
          </a:r>
          <a:r>
            <a:rPr lang="en-GB" sz="1100" i="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]=N</a:t>
          </a:r>
          <a:r>
            <a:rPr lang="en-GB" sz="1100" i="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/W</a:t>
          </a:r>
          <a:r>
            <a:rPr lang="en-GB" sz="1100" i="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pPr lvl="0"/>
          <a:r>
            <a:rPr lang="en-GB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3-c) 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percentage of product unit contaminated is calculated with the RiskTarget function: "p=1-risktarget(N</a:t>
          </a:r>
          <a:r>
            <a:rPr lang="en-GB" sz="1100" i="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;0)". It is 100%.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3-d) 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percentage of product unit contaminated  with more than 5 log cfu/g is also calculated with the RiskTarget function: "p</a:t>
          </a:r>
          <a:r>
            <a:rPr lang="en-GB" sz="1100" i="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5log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=1-risktarget([N</a:t>
          </a:r>
          <a:r>
            <a:rPr lang="en-GB" sz="1100" i="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],5)". It is about 3%.</a:t>
          </a:r>
          <a:endParaRPr lang="en-GB">
            <a:effectLst/>
          </a:endParaRPr>
        </a:p>
        <a:p>
          <a:pPr lvl="0"/>
          <a:endParaRPr lang="en-GB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14</xdr:col>
      <xdr:colOff>165098</xdr:colOff>
      <xdr:row>21</xdr:row>
      <xdr:rowOff>84668</xdr:rowOff>
    </xdr:from>
    <xdr:to>
      <xdr:col>18</xdr:col>
      <xdr:colOff>317500</xdr:colOff>
      <xdr:row>25</xdr:row>
      <xdr:rowOff>111126</xdr:rowOff>
    </xdr:to>
    <xdr:sp macro="" textlink="">
      <xdr:nvSpPr>
        <xdr:cNvPr id="18" name="Rectangular Callout 4"/>
        <xdr:cNvSpPr/>
      </xdr:nvSpPr>
      <xdr:spPr>
        <a:xfrm>
          <a:off x="11997265" y="5048251"/>
          <a:ext cx="3856568" cy="1359958"/>
        </a:xfrm>
        <a:prstGeom prst="wedgeRectCallout">
          <a:avLst>
            <a:gd name="adj1" fmla="val -60122"/>
            <a:gd name="adj2" fmla="val -1330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GB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4-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 have only 1% of packs containing 5 log cfu/ or more (99% with less than 5 log cfu/g of 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B. cereus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), the pH have to be reduced to 5.7. The growth rate depends on pH: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when the decreases (product more acidic), the growth also decreases. However, that might lead to over acidic products and then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result in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rejection of products by consumer, the idea is then to reduce the pH but not too much. See Figures E6-1 and E6-2.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18</xdr:col>
      <xdr:colOff>201083</xdr:colOff>
      <xdr:row>26</xdr:row>
      <xdr:rowOff>63500</xdr:rowOff>
    </xdr:from>
    <xdr:to>
      <xdr:col>25</xdr:col>
      <xdr:colOff>613833</xdr:colOff>
      <xdr:row>35</xdr:row>
      <xdr:rowOff>24341</xdr:rowOff>
    </xdr:to>
    <xdr:pic>
      <xdr:nvPicPr>
        <xdr:cNvPr id="11" name="Image 1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2813"/>
        <a:stretch/>
      </xdr:blipFill>
      <xdr:spPr bwMode="auto">
        <a:xfrm>
          <a:off x="15737416" y="6604000"/>
          <a:ext cx="5746750" cy="30300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243417</xdr:colOff>
      <xdr:row>36</xdr:row>
      <xdr:rowOff>169334</xdr:rowOff>
    </xdr:from>
    <xdr:to>
      <xdr:col>25</xdr:col>
      <xdr:colOff>666751</xdr:colOff>
      <xdr:row>42</xdr:row>
      <xdr:rowOff>67734</xdr:rowOff>
    </xdr:to>
    <xdr:pic>
      <xdr:nvPicPr>
        <xdr:cNvPr id="12" name="Image 1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2653"/>
        <a:stretch/>
      </xdr:blipFill>
      <xdr:spPr bwMode="auto">
        <a:xfrm>
          <a:off x="15779750" y="10117667"/>
          <a:ext cx="5757334" cy="307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showGridLines="0" tabSelected="1" zoomScale="90" zoomScaleNormal="90" workbookViewId="0">
      <selection activeCell="X31" sqref="X31"/>
    </sheetView>
  </sheetViews>
  <sheetFormatPr baseColWidth="10" defaultColWidth="11.42578125" defaultRowHeight="18.75" x14ac:dyDescent="0.3"/>
  <cols>
    <col min="1" max="1" width="3.85546875" style="2" customWidth="1"/>
    <col min="2" max="2" width="19.140625" style="2" customWidth="1"/>
    <col min="3" max="3" width="12.5703125" style="3" customWidth="1"/>
    <col min="4" max="4" width="19.28515625" style="2" customWidth="1"/>
    <col min="5" max="5" width="7.7109375" style="2" bestFit="1" customWidth="1"/>
    <col min="6" max="6" width="10.85546875" style="2" customWidth="1"/>
    <col min="7" max="7" width="9.140625" style="2" customWidth="1"/>
    <col min="8" max="8" width="0.85546875" style="2" customWidth="1"/>
    <col min="9" max="9" width="16.85546875" style="2" customWidth="1"/>
    <col min="10" max="10" width="31.28515625" style="2" customWidth="1"/>
    <col min="11" max="11" width="10.85546875" style="2" customWidth="1"/>
    <col min="12" max="12" width="9.140625" style="2" customWidth="1"/>
    <col min="13" max="13" width="0.85546875" style="2" customWidth="1"/>
    <col min="14" max="14" width="25" style="2" customWidth="1"/>
    <col min="15" max="15" width="8" style="2" customWidth="1"/>
    <col min="16" max="16" width="22.42578125" style="2" customWidth="1"/>
    <col min="17" max="17" width="14.85546875" style="2" customWidth="1"/>
    <col min="18" max="18" width="10.28515625" style="2" customWidth="1"/>
    <col min="19" max="16384" width="11.42578125" style="2"/>
  </cols>
  <sheetData>
    <row r="1" spans="1:17" x14ac:dyDescent="0.3">
      <c r="A1" s="1"/>
      <c r="B1" s="1"/>
    </row>
    <row r="2" spans="1:17" x14ac:dyDescent="0.3">
      <c r="A2" s="1"/>
      <c r="B2" s="4" t="s">
        <v>86</v>
      </c>
    </row>
    <row r="3" spans="1:17" ht="10.5" customHeight="1" x14ac:dyDescent="0.3">
      <c r="A3" s="1"/>
      <c r="B3" s="4"/>
    </row>
    <row r="4" spans="1:17" ht="26.25" customHeight="1" x14ac:dyDescent="0.3">
      <c r="A4" s="1"/>
      <c r="B4" s="101" t="s">
        <v>94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</row>
    <row r="5" spans="1:17" x14ac:dyDescent="0.3">
      <c r="A5" s="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</row>
    <row r="6" spans="1:17" x14ac:dyDescent="0.3">
      <c r="A6" s="1"/>
      <c r="B6" s="4"/>
    </row>
    <row r="7" spans="1:17" ht="17.25" customHeight="1" x14ac:dyDescent="0.3">
      <c r="A7" s="1"/>
      <c r="B7" s="5"/>
      <c r="C7" s="95" t="s">
        <v>77</v>
      </c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6"/>
    </row>
    <row r="8" spans="1:17" ht="18.75" customHeight="1" x14ac:dyDescent="0.3">
      <c r="A8" s="1"/>
      <c r="B8" s="5"/>
      <c r="C8" s="95" t="s">
        <v>87</v>
      </c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</row>
    <row r="9" spans="1:17" ht="18.75" customHeight="1" x14ac:dyDescent="0.3">
      <c r="A9" s="1"/>
      <c r="B9" s="5"/>
      <c r="C9" s="95" t="s">
        <v>88</v>
      </c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</row>
    <row r="10" spans="1:17" ht="18.75" customHeight="1" x14ac:dyDescent="0.3">
      <c r="A10" s="1"/>
      <c r="B10" s="5"/>
      <c r="C10" s="95" t="s">
        <v>89</v>
      </c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</row>
    <row r="11" spans="1:17" ht="18.75" customHeight="1" x14ac:dyDescent="0.3">
      <c r="A11" s="1"/>
      <c r="B11" s="5"/>
      <c r="C11" s="95" t="s">
        <v>90</v>
      </c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</row>
    <row r="12" spans="1:17" ht="12" customHeight="1" x14ac:dyDescent="0.3">
      <c r="A12" s="1"/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7" ht="18.75" customHeight="1" x14ac:dyDescent="0.3">
      <c r="A13" s="1"/>
      <c r="B13" s="5"/>
      <c r="C13" s="95" t="s">
        <v>95</v>
      </c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6"/>
    </row>
    <row r="14" spans="1:17" ht="18.75" customHeight="1" x14ac:dyDescent="0.3">
      <c r="A14" s="1"/>
      <c r="B14" s="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</row>
    <row r="15" spans="1:17" x14ac:dyDescent="0.3">
      <c r="A15" s="1"/>
      <c r="B15" s="4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7" x14ac:dyDescent="0.3">
      <c r="A16" s="1"/>
      <c r="B16" s="4"/>
      <c r="C16" s="95" t="s">
        <v>78</v>
      </c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6"/>
    </row>
    <row r="17" spans="1:18" ht="16.5" customHeight="1" x14ac:dyDescent="0.3">
      <c r="A17" s="1"/>
      <c r="B17" s="4"/>
      <c r="C17" s="95" t="s">
        <v>96</v>
      </c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</row>
    <row r="18" spans="1:18" ht="18.75" customHeight="1" x14ac:dyDescent="0.3">
      <c r="A18" s="1"/>
      <c r="B18" s="4"/>
      <c r="C18" s="102" t="s">
        <v>97</v>
      </c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6"/>
    </row>
    <row r="19" spans="1:18" x14ac:dyDescent="0.3">
      <c r="A19" s="1"/>
      <c r="B19" s="4"/>
      <c r="C19" s="95" t="s">
        <v>91</v>
      </c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</row>
    <row r="20" spans="1:18" x14ac:dyDescent="0.3">
      <c r="A20" s="1"/>
      <c r="B20" s="4"/>
      <c r="C20" s="95" t="s">
        <v>92</v>
      </c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</row>
    <row r="21" spans="1:18" x14ac:dyDescent="0.3">
      <c r="A21" s="1"/>
      <c r="B21" s="4"/>
      <c r="C21" s="95" t="s">
        <v>98</v>
      </c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</row>
    <row r="22" spans="1:18" x14ac:dyDescent="0.3">
      <c r="A22" s="1"/>
      <c r="B22" s="4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8" ht="47.25" customHeight="1" x14ac:dyDescent="0.3">
      <c r="A23" s="1"/>
      <c r="B23" s="4"/>
      <c r="C23" s="95" t="s">
        <v>99</v>
      </c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6"/>
      <c r="P23" s="6"/>
    </row>
    <row r="24" spans="1:18" x14ac:dyDescent="0.3">
      <c r="A24" s="1"/>
      <c r="B24" s="4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8" x14ac:dyDescent="0.3">
      <c r="B25" s="96" t="s">
        <v>84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</row>
    <row r="26" spans="1:18" x14ac:dyDescent="0.3"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</row>
    <row r="27" spans="1:18" s="17" customFormat="1" ht="25.5" customHeight="1" x14ac:dyDescent="0.25">
      <c r="B27" s="98" t="s">
        <v>30</v>
      </c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100"/>
    </row>
    <row r="28" spans="1:18" s="17" customFormat="1" ht="15.75" x14ac:dyDescent="0.25">
      <c r="B28" s="86" t="s">
        <v>1</v>
      </c>
      <c r="C28" s="87"/>
      <c r="D28" s="87"/>
      <c r="E28" s="87"/>
      <c r="F28" s="87"/>
      <c r="G28" s="88"/>
      <c r="H28" s="89"/>
      <c r="I28" s="86" t="s">
        <v>2</v>
      </c>
      <c r="J28" s="87"/>
      <c r="K28" s="87"/>
      <c r="L28" s="88"/>
      <c r="M28" s="89"/>
      <c r="N28" s="86" t="s">
        <v>3</v>
      </c>
      <c r="O28" s="87"/>
      <c r="P28" s="87"/>
      <c r="Q28" s="87"/>
      <c r="R28" s="88"/>
    </row>
    <row r="29" spans="1:18" s="17" customFormat="1" ht="15.75" x14ac:dyDescent="0.25">
      <c r="B29" s="18" t="s">
        <v>4</v>
      </c>
      <c r="C29" s="19" t="s">
        <v>5</v>
      </c>
      <c r="D29" s="19" t="s">
        <v>6</v>
      </c>
      <c r="E29" s="19" t="s">
        <v>7</v>
      </c>
      <c r="F29" s="19" t="s">
        <v>8</v>
      </c>
      <c r="G29" s="19" t="s">
        <v>9</v>
      </c>
      <c r="H29" s="90"/>
      <c r="I29" s="18" t="s">
        <v>4</v>
      </c>
      <c r="J29" s="19" t="s">
        <v>10</v>
      </c>
      <c r="K29" s="19" t="s">
        <v>8</v>
      </c>
      <c r="L29" s="20" t="s">
        <v>11</v>
      </c>
      <c r="M29" s="90"/>
      <c r="N29" s="18" t="s">
        <v>4</v>
      </c>
      <c r="O29" s="19" t="s">
        <v>7</v>
      </c>
      <c r="P29" s="19" t="s">
        <v>6</v>
      </c>
      <c r="Q29" s="19" t="s">
        <v>8</v>
      </c>
      <c r="R29" s="20" t="s">
        <v>9</v>
      </c>
    </row>
    <row r="30" spans="1:18" s="17" customFormat="1" ht="25.5" x14ac:dyDescent="0.25">
      <c r="B30" s="25" t="s">
        <v>14</v>
      </c>
      <c r="C30" s="22" t="s">
        <v>12</v>
      </c>
      <c r="D30" s="22" t="s">
        <v>13</v>
      </c>
      <c r="E30" s="23" t="s">
        <v>24</v>
      </c>
      <c r="F30" s="26">
        <v>250</v>
      </c>
      <c r="G30" s="27" t="s">
        <v>15</v>
      </c>
      <c r="H30" s="91"/>
      <c r="I30" s="28"/>
      <c r="J30" s="22"/>
      <c r="K30" s="27"/>
      <c r="L30" s="29"/>
      <c r="M30" s="91"/>
      <c r="N30" s="30" t="s">
        <v>18</v>
      </c>
      <c r="O30" s="37" t="s">
        <v>26</v>
      </c>
      <c r="P30" s="22" t="s">
        <v>13</v>
      </c>
      <c r="Q30" s="68">
        <v>35</v>
      </c>
      <c r="R30" s="31" t="s">
        <v>17</v>
      </c>
    </row>
    <row r="31" spans="1:18" s="17" customFormat="1" ht="25.5" customHeight="1" x14ac:dyDescent="0.25">
      <c r="B31" s="83" t="s">
        <v>29</v>
      </c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5"/>
    </row>
    <row r="32" spans="1:18" s="17" customFormat="1" ht="15.75" x14ac:dyDescent="0.25">
      <c r="B32" s="86" t="s">
        <v>1</v>
      </c>
      <c r="C32" s="87"/>
      <c r="D32" s="87"/>
      <c r="E32" s="87"/>
      <c r="F32" s="87"/>
      <c r="G32" s="88"/>
      <c r="H32" s="89"/>
      <c r="I32" s="86" t="s">
        <v>2</v>
      </c>
      <c r="J32" s="87"/>
      <c r="K32" s="87"/>
      <c r="L32" s="87"/>
      <c r="M32" s="53"/>
      <c r="N32" s="92" t="s">
        <v>3</v>
      </c>
      <c r="O32" s="93"/>
      <c r="P32" s="93"/>
      <c r="Q32" s="93"/>
      <c r="R32" s="94"/>
    </row>
    <row r="33" spans="2:21" s="17" customFormat="1" ht="16.5" thickBot="1" x14ac:dyDescent="0.3">
      <c r="B33" s="47" t="s">
        <v>4</v>
      </c>
      <c r="C33" s="48" t="s">
        <v>5</v>
      </c>
      <c r="D33" s="48" t="s">
        <v>6</v>
      </c>
      <c r="E33" s="48" t="s">
        <v>7</v>
      </c>
      <c r="F33" s="48" t="s">
        <v>8</v>
      </c>
      <c r="G33" s="49" t="s">
        <v>9</v>
      </c>
      <c r="H33" s="90"/>
      <c r="I33" s="47" t="s">
        <v>4</v>
      </c>
      <c r="J33" s="48" t="s">
        <v>10</v>
      </c>
      <c r="K33" s="48" t="s">
        <v>8</v>
      </c>
      <c r="L33" s="48" t="s">
        <v>11</v>
      </c>
      <c r="M33" s="54"/>
      <c r="N33" s="33" t="s">
        <v>4</v>
      </c>
      <c r="O33" s="19" t="s">
        <v>7</v>
      </c>
      <c r="P33" s="34" t="s">
        <v>6</v>
      </c>
      <c r="Q33" s="34" t="s">
        <v>8</v>
      </c>
      <c r="R33" s="35" t="s">
        <v>9</v>
      </c>
    </row>
    <row r="34" spans="2:21" s="17" customFormat="1" ht="52.5" customHeight="1" thickBot="1" x14ac:dyDescent="0.3">
      <c r="B34" s="25" t="s">
        <v>85</v>
      </c>
      <c r="C34" s="22" t="s">
        <v>16</v>
      </c>
      <c r="D34" s="65" t="s">
        <v>0</v>
      </c>
      <c r="E34" s="22" t="s">
        <v>31</v>
      </c>
      <c r="F34" s="67" t="s">
        <v>0</v>
      </c>
      <c r="G34" s="31" t="s">
        <v>32</v>
      </c>
      <c r="H34" s="90"/>
      <c r="I34" s="36" t="s">
        <v>47</v>
      </c>
      <c r="J34" s="14" t="s">
        <v>80</v>
      </c>
      <c r="K34" s="44" t="s">
        <v>0</v>
      </c>
      <c r="L34" s="22" t="s">
        <v>49</v>
      </c>
      <c r="M34" s="40"/>
      <c r="N34" s="30" t="s">
        <v>52</v>
      </c>
      <c r="O34" s="37" t="s">
        <v>27</v>
      </c>
      <c r="P34" s="65" t="s">
        <v>0</v>
      </c>
      <c r="Q34" s="67" t="s">
        <v>0</v>
      </c>
      <c r="R34" s="31" t="s">
        <v>17</v>
      </c>
    </row>
    <row r="35" spans="2:21" s="17" customFormat="1" ht="47.25" customHeight="1" thickBot="1" x14ac:dyDescent="0.3">
      <c r="B35" s="25" t="s">
        <v>33</v>
      </c>
      <c r="C35" s="22" t="s">
        <v>16</v>
      </c>
      <c r="D35" s="65" t="s">
        <v>0</v>
      </c>
      <c r="E35" s="22" t="s">
        <v>34</v>
      </c>
      <c r="F35" s="67" t="s">
        <v>0</v>
      </c>
      <c r="G35" s="31" t="s">
        <v>20</v>
      </c>
      <c r="H35" s="90"/>
      <c r="I35" s="36"/>
      <c r="J35" s="32"/>
      <c r="K35" s="46"/>
      <c r="L35" s="22"/>
      <c r="M35" s="40"/>
      <c r="N35" s="11" t="s">
        <v>53</v>
      </c>
      <c r="O35" s="8" t="s">
        <v>56</v>
      </c>
      <c r="P35" s="65" t="s">
        <v>0</v>
      </c>
      <c r="Q35" s="45" t="s">
        <v>0</v>
      </c>
      <c r="R35" s="69" t="s">
        <v>19</v>
      </c>
      <c r="U35" s="64"/>
    </row>
    <row r="36" spans="2:21" s="17" customFormat="1" ht="26.25" thickBot="1" x14ac:dyDescent="0.3">
      <c r="B36" s="25" t="s">
        <v>81</v>
      </c>
      <c r="C36" s="32" t="s">
        <v>12</v>
      </c>
      <c r="D36" s="22" t="s">
        <v>13</v>
      </c>
      <c r="E36" s="13" t="s">
        <v>37</v>
      </c>
      <c r="F36" s="38">
        <f>21*24</f>
        <v>504</v>
      </c>
      <c r="G36" s="76" t="s">
        <v>32</v>
      </c>
      <c r="H36" s="90"/>
      <c r="I36" s="36"/>
      <c r="J36" s="32"/>
      <c r="K36" s="46"/>
      <c r="L36" s="22"/>
      <c r="M36" s="40"/>
      <c r="N36" s="30"/>
      <c r="O36" s="37"/>
      <c r="P36" s="37" t="s">
        <v>54</v>
      </c>
      <c r="Q36" s="75" t="e">
        <f>_xll.RiskOutput()+LOG(Q35)</f>
        <v>#VALUE!</v>
      </c>
      <c r="R36" s="12" t="s">
        <v>21</v>
      </c>
    </row>
    <row r="37" spans="2:21" s="17" customFormat="1" ht="42" customHeight="1" thickBot="1" x14ac:dyDescent="0.3">
      <c r="B37" s="21" t="s">
        <v>35</v>
      </c>
      <c r="C37" s="32" t="s">
        <v>12</v>
      </c>
      <c r="D37" s="22" t="s">
        <v>13</v>
      </c>
      <c r="E37" s="22" t="s">
        <v>36</v>
      </c>
      <c r="F37" s="39">
        <v>6</v>
      </c>
      <c r="G37" s="31"/>
      <c r="H37" s="90"/>
      <c r="I37" s="57"/>
      <c r="J37" s="37"/>
      <c r="K37" s="74"/>
      <c r="L37" s="50"/>
      <c r="M37" s="40"/>
      <c r="N37" s="30" t="s">
        <v>22</v>
      </c>
      <c r="O37" s="37" t="s">
        <v>25</v>
      </c>
      <c r="P37" s="65" t="s">
        <v>0</v>
      </c>
      <c r="Q37" s="81" t="s">
        <v>0</v>
      </c>
      <c r="R37" s="31" t="s">
        <v>23</v>
      </c>
    </row>
    <row r="38" spans="2:21" s="17" customFormat="1" ht="42" customHeight="1" thickBot="1" x14ac:dyDescent="0.3">
      <c r="B38" s="25" t="s">
        <v>45</v>
      </c>
      <c r="C38" s="22" t="s">
        <v>16</v>
      </c>
      <c r="D38" s="65" t="s">
        <v>0</v>
      </c>
      <c r="E38" s="13" t="s">
        <v>39</v>
      </c>
      <c r="F38" s="45" t="s">
        <v>0</v>
      </c>
      <c r="G38" s="69" t="s">
        <v>20</v>
      </c>
      <c r="H38" s="90"/>
      <c r="I38" s="57"/>
      <c r="J38" s="37"/>
      <c r="K38" s="74"/>
      <c r="L38" s="50"/>
      <c r="M38" s="40"/>
      <c r="N38" s="10" t="s">
        <v>57</v>
      </c>
      <c r="O38" s="58"/>
      <c r="P38" s="65" t="s">
        <v>0</v>
      </c>
      <c r="Q38" s="81" t="s">
        <v>0</v>
      </c>
      <c r="R38" s="31" t="s">
        <v>23</v>
      </c>
    </row>
    <row r="39" spans="2:21" s="17" customFormat="1" ht="42" customHeight="1" x14ac:dyDescent="0.25">
      <c r="B39" s="25" t="s">
        <v>46</v>
      </c>
      <c r="C39" s="32" t="s">
        <v>12</v>
      </c>
      <c r="D39" s="22" t="s">
        <v>13</v>
      </c>
      <c r="E39" s="13" t="s">
        <v>38</v>
      </c>
      <c r="F39" s="70">
        <v>37</v>
      </c>
      <c r="G39" s="69" t="s">
        <v>20</v>
      </c>
      <c r="H39" s="90"/>
      <c r="I39" s="57"/>
      <c r="J39" s="37"/>
      <c r="K39" s="74"/>
      <c r="L39" s="50"/>
      <c r="M39" s="40"/>
      <c r="N39" s="30"/>
      <c r="O39" s="58"/>
      <c r="P39" s="24"/>
      <c r="Q39" s="56"/>
      <c r="R39" s="31"/>
    </row>
    <row r="40" spans="2:21" s="17" customFormat="1" ht="42" customHeight="1" x14ac:dyDescent="0.25">
      <c r="B40" s="11" t="s">
        <v>40</v>
      </c>
      <c r="C40" s="13" t="s">
        <v>12</v>
      </c>
      <c r="D40" s="13" t="s">
        <v>13</v>
      </c>
      <c r="E40" s="13" t="s">
        <v>41</v>
      </c>
      <c r="F40" s="71">
        <v>1.8</v>
      </c>
      <c r="G40" s="69" t="s">
        <v>42</v>
      </c>
      <c r="H40" s="90"/>
      <c r="I40" s="57"/>
      <c r="J40" s="37"/>
      <c r="K40" s="74"/>
      <c r="L40" s="50"/>
      <c r="M40" s="40"/>
      <c r="N40" s="30"/>
      <c r="O40" s="58"/>
      <c r="P40" s="24"/>
      <c r="Q40" s="56"/>
      <c r="R40" s="31"/>
    </row>
    <row r="41" spans="2:21" s="17" customFormat="1" ht="42" customHeight="1" x14ac:dyDescent="0.25">
      <c r="B41" s="11" t="s">
        <v>72</v>
      </c>
      <c r="C41" s="13" t="s">
        <v>12</v>
      </c>
      <c r="D41" s="13" t="s">
        <v>13</v>
      </c>
      <c r="E41" s="13" t="s">
        <v>43</v>
      </c>
      <c r="F41" s="9">
        <v>6.5</v>
      </c>
      <c r="G41" s="12" t="s">
        <v>13</v>
      </c>
      <c r="H41" s="90"/>
      <c r="I41" s="57"/>
      <c r="J41" s="37"/>
      <c r="K41" s="74"/>
      <c r="L41" s="50"/>
      <c r="M41" s="40"/>
      <c r="N41" s="30"/>
      <c r="O41" s="58"/>
      <c r="P41" s="24"/>
      <c r="Q41" s="56"/>
      <c r="R41" s="31"/>
    </row>
    <row r="42" spans="2:21" s="17" customFormat="1" ht="42" customHeight="1" thickBot="1" x14ac:dyDescent="0.3">
      <c r="B42" s="11" t="s">
        <v>73</v>
      </c>
      <c r="C42" s="13" t="s">
        <v>12</v>
      </c>
      <c r="D42" s="13" t="s">
        <v>13</v>
      </c>
      <c r="E42" s="13" t="s">
        <v>44</v>
      </c>
      <c r="F42" s="72">
        <v>4.5999999999999996</v>
      </c>
      <c r="G42" s="12" t="s">
        <v>13</v>
      </c>
      <c r="H42" s="90"/>
      <c r="I42" s="57"/>
      <c r="J42" s="37"/>
      <c r="K42" s="74"/>
      <c r="L42" s="50"/>
      <c r="M42" s="40"/>
      <c r="N42" s="30"/>
      <c r="O42" s="58"/>
      <c r="P42" s="24"/>
      <c r="Q42" s="56"/>
      <c r="R42" s="31"/>
      <c r="U42" s="80"/>
    </row>
    <row r="43" spans="2:21" s="17" customFormat="1" ht="30.75" thickBot="1" x14ac:dyDescent="0.3">
      <c r="B43" s="15" t="s">
        <v>48</v>
      </c>
      <c r="C43" s="41" t="s">
        <v>16</v>
      </c>
      <c r="D43" s="66" t="s">
        <v>0</v>
      </c>
      <c r="E43" s="16" t="s">
        <v>50</v>
      </c>
      <c r="F43" s="43" t="s">
        <v>0</v>
      </c>
      <c r="G43" s="77" t="s">
        <v>13</v>
      </c>
      <c r="H43" s="91"/>
      <c r="I43" s="51"/>
      <c r="J43" s="42"/>
      <c r="K43" s="41"/>
      <c r="L43" s="41"/>
      <c r="M43" s="55"/>
      <c r="N43" s="51"/>
      <c r="O43" s="52"/>
      <c r="P43" s="52"/>
      <c r="Q43" s="52"/>
      <c r="R43" s="78"/>
    </row>
    <row r="44" spans="2:21" x14ac:dyDescent="0.3">
      <c r="D44" s="37"/>
    </row>
  </sheetData>
  <mergeCells count="27">
    <mergeCell ref="C19:P19"/>
    <mergeCell ref="B4:P5"/>
    <mergeCell ref="C7:N7"/>
    <mergeCell ref="C8:Q8"/>
    <mergeCell ref="C9:P9"/>
    <mergeCell ref="C10:P10"/>
    <mergeCell ref="C11:P11"/>
    <mergeCell ref="C13:N13"/>
    <mergeCell ref="C14:Q14"/>
    <mergeCell ref="C16:N16"/>
    <mergeCell ref="C17:Q17"/>
    <mergeCell ref="C18:P18"/>
    <mergeCell ref="B28:G28"/>
    <mergeCell ref="H28:H30"/>
    <mergeCell ref="I28:L28"/>
    <mergeCell ref="M28:M30"/>
    <mergeCell ref="N28:R28"/>
    <mergeCell ref="C20:Q20"/>
    <mergeCell ref="C21:P21"/>
    <mergeCell ref="C23:N23"/>
    <mergeCell ref="B25:R26"/>
    <mergeCell ref="B27:R27"/>
    <mergeCell ref="B31:R31"/>
    <mergeCell ref="B32:G32"/>
    <mergeCell ref="H32:H43"/>
    <mergeCell ref="I32:L32"/>
    <mergeCell ref="N32:R3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/>
  </sheetViews>
  <sheetFormatPr baseColWidth="10" defaultColWidth="9.140625" defaultRowHeight="15" x14ac:dyDescent="0.25"/>
  <cols>
    <col min="1" max="26" width="18.7109375" customWidth="1"/>
  </cols>
  <sheetData>
    <row r="1" spans="1:13" x14ac:dyDescent="0.25">
      <c r="A1" t="s">
        <v>59</v>
      </c>
      <c r="B1" t="s">
        <v>60</v>
      </c>
      <c r="C1" t="s">
        <v>61</v>
      </c>
      <c r="D1" t="s">
        <v>62</v>
      </c>
      <c r="E1" t="s">
        <v>63</v>
      </c>
      <c r="F1" t="s">
        <v>64</v>
      </c>
      <c r="G1" t="s">
        <v>65</v>
      </c>
      <c r="H1" t="s">
        <v>66</v>
      </c>
      <c r="I1" t="s">
        <v>67</v>
      </c>
      <c r="J1" t="s">
        <v>68</v>
      </c>
      <c r="K1" t="s">
        <v>69</v>
      </c>
      <c r="L1" t="s">
        <v>70</v>
      </c>
      <c r="M1" t="s">
        <v>71</v>
      </c>
    </row>
    <row r="2" spans="1:13" x14ac:dyDescent="0.25">
      <c r="A2">
        <f>Solutions!$F$37</f>
        <v>6</v>
      </c>
      <c r="B2" s="79">
        <f ca="1">Solutions!$Q$36</f>
        <v>-0.25522742988406394</v>
      </c>
      <c r="C2">
        <v>5</v>
      </c>
      <c r="D2">
        <v>6</v>
      </c>
      <c r="E2">
        <v>0.01</v>
      </c>
      <c r="F2">
        <v>100</v>
      </c>
      <c r="G2">
        <v>0</v>
      </c>
      <c r="H2">
        <v>1</v>
      </c>
      <c r="I2" t="b">
        <v>1</v>
      </c>
      <c r="J2" t="b">
        <v>1</v>
      </c>
      <c r="K2" t="b">
        <v>1</v>
      </c>
      <c r="L2" t="b">
        <v>1</v>
      </c>
      <c r="M2">
        <v>0.99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showGridLines="0" zoomScale="90" zoomScaleNormal="90" workbookViewId="0">
      <selection activeCell="Q39" sqref="Q39"/>
    </sheetView>
  </sheetViews>
  <sheetFormatPr baseColWidth="10" defaultColWidth="11.42578125" defaultRowHeight="18.75" x14ac:dyDescent="0.3"/>
  <cols>
    <col min="1" max="1" width="3.85546875" style="2" customWidth="1"/>
    <col min="2" max="2" width="19.140625" style="2" customWidth="1"/>
    <col min="3" max="3" width="12.5703125" style="3" customWidth="1"/>
    <col min="4" max="4" width="19.28515625" style="2" customWidth="1"/>
    <col min="5" max="5" width="7.7109375" style="2" bestFit="1" customWidth="1"/>
    <col min="6" max="6" width="10.85546875" style="2" customWidth="1"/>
    <col min="7" max="7" width="9.140625" style="2" customWidth="1"/>
    <col min="8" max="8" width="0.85546875" style="2" customWidth="1"/>
    <col min="9" max="9" width="16.85546875" style="2" customWidth="1"/>
    <col min="10" max="10" width="31.28515625" style="2" customWidth="1"/>
    <col min="11" max="11" width="10.85546875" style="2" customWidth="1"/>
    <col min="12" max="12" width="9.140625" style="2" customWidth="1"/>
    <col min="13" max="13" width="0.85546875" style="2" customWidth="1"/>
    <col min="14" max="14" width="25" style="2" customWidth="1"/>
    <col min="15" max="15" width="8" style="2" customWidth="1"/>
    <col min="16" max="16" width="22.42578125" style="2" customWidth="1"/>
    <col min="17" max="17" width="14.85546875" style="2" customWidth="1"/>
    <col min="18" max="18" width="10.28515625" style="2" customWidth="1"/>
    <col min="19" max="16384" width="11.42578125" style="2"/>
  </cols>
  <sheetData>
    <row r="1" spans="1:17" x14ac:dyDescent="0.3">
      <c r="A1" s="1"/>
      <c r="B1" s="1"/>
    </row>
    <row r="2" spans="1:17" x14ac:dyDescent="0.3">
      <c r="A2" s="1"/>
      <c r="B2" s="4" t="s">
        <v>93</v>
      </c>
    </row>
    <row r="3" spans="1:17" ht="10.5" customHeight="1" x14ac:dyDescent="0.3">
      <c r="A3" s="1"/>
      <c r="B3" s="4"/>
    </row>
    <row r="4" spans="1:17" ht="26.25" customHeight="1" x14ac:dyDescent="0.3">
      <c r="A4" s="1"/>
      <c r="B4" s="101" t="s">
        <v>94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</row>
    <row r="5" spans="1:17" x14ac:dyDescent="0.3">
      <c r="A5" s="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</row>
    <row r="6" spans="1:17" x14ac:dyDescent="0.3">
      <c r="A6" s="1"/>
      <c r="B6" s="4"/>
    </row>
    <row r="7" spans="1:17" ht="17.25" customHeight="1" x14ac:dyDescent="0.3">
      <c r="A7" s="1"/>
      <c r="B7" s="5"/>
      <c r="C7" s="95" t="s">
        <v>77</v>
      </c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82"/>
    </row>
    <row r="8" spans="1:17" ht="18.75" customHeight="1" x14ac:dyDescent="0.3">
      <c r="A8" s="1"/>
      <c r="B8" s="5"/>
      <c r="C8" s="95" t="s">
        <v>87</v>
      </c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</row>
    <row r="9" spans="1:17" ht="18.75" customHeight="1" x14ac:dyDescent="0.3">
      <c r="A9" s="1"/>
      <c r="B9" s="5"/>
      <c r="C9" s="95" t="s">
        <v>88</v>
      </c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</row>
    <row r="10" spans="1:17" ht="18.75" customHeight="1" x14ac:dyDescent="0.3">
      <c r="A10" s="1"/>
      <c r="B10" s="5"/>
      <c r="C10" s="95" t="s">
        <v>89</v>
      </c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</row>
    <row r="11" spans="1:17" ht="18.75" customHeight="1" x14ac:dyDescent="0.3">
      <c r="A11" s="1"/>
      <c r="B11" s="5"/>
      <c r="C11" s="95" t="s">
        <v>90</v>
      </c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</row>
    <row r="12" spans="1:17" ht="12" customHeight="1" x14ac:dyDescent="0.3">
      <c r="A12" s="1"/>
      <c r="B12" s="5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</row>
    <row r="13" spans="1:17" ht="18.75" customHeight="1" x14ac:dyDescent="0.3">
      <c r="A13" s="1"/>
      <c r="B13" s="5"/>
      <c r="C13" s="95" t="s">
        <v>95</v>
      </c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82"/>
    </row>
    <row r="14" spans="1:17" ht="18.75" customHeight="1" x14ac:dyDescent="0.3">
      <c r="A14" s="1"/>
      <c r="B14" s="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</row>
    <row r="15" spans="1:17" x14ac:dyDescent="0.3">
      <c r="A15" s="1"/>
      <c r="B15" s="4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</row>
    <row r="16" spans="1:17" ht="18.75" customHeight="1" x14ac:dyDescent="0.3">
      <c r="A16" s="1"/>
      <c r="B16" s="4"/>
      <c r="C16" s="95" t="s">
        <v>78</v>
      </c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82"/>
    </row>
    <row r="17" spans="1:18" ht="17.25" customHeight="1" x14ac:dyDescent="0.3">
      <c r="A17" s="1"/>
      <c r="B17" s="4"/>
      <c r="C17" s="95" t="s">
        <v>96</v>
      </c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</row>
    <row r="18" spans="1:18" ht="18.75" customHeight="1" x14ac:dyDescent="0.3">
      <c r="A18" s="1"/>
      <c r="B18" s="4"/>
      <c r="C18" s="102" t="s">
        <v>97</v>
      </c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82"/>
    </row>
    <row r="19" spans="1:18" ht="18.75" customHeight="1" x14ac:dyDescent="0.3">
      <c r="A19" s="1"/>
      <c r="B19" s="4"/>
      <c r="C19" s="95" t="s">
        <v>91</v>
      </c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</row>
    <row r="20" spans="1:18" ht="18.75" customHeight="1" x14ac:dyDescent="0.3">
      <c r="A20" s="1"/>
      <c r="B20" s="4"/>
      <c r="C20" s="95" t="s">
        <v>92</v>
      </c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</row>
    <row r="21" spans="1:18" ht="18.75" customHeight="1" x14ac:dyDescent="0.3">
      <c r="A21" s="1"/>
      <c r="B21" s="4"/>
      <c r="C21" s="95" t="s">
        <v>98</v>
      </c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</row>
    <row r="22" spans="1:18" x14ac:dyDescent="0.3">
      <c r="A22" s="1"/>
      <c r="B22" s="4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</row>
    <row r="23" spans="1:18" ht="47.25" customHeight="1" x14ac:dyDescent="0.3">
      <c r="A23" s="1"/>
      <c r="B23" s="4"/>
      <c r="C23" s="95" t="s">
        <v>99</v>
      </c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82"/>
      <c r="P23" s="82"/>
    </row>
    <row r="24" spans="1:18" x14ac:dyDescent="0.3">
      <c r="A24" s="1"/>
      <c r="B24" s="4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8" x14ac:dyDescent="0.3">
      <c r="B25" s="96" t="s">
        <v>84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</row>
    <row r="26" spans="1:18" x14ac:dyDescent="0.3"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</row>
    <row r="27" spans="1:18" s="17" customFormat="1" ht="25.5" customHeight="1" x14ac:dyDescent="0.25">
      <c r="B27" s="98" t="s">
        <v>30</v>
      </c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100"/>
    </row>
    <row r="28" spans="1:18" s="17" customFormat="1" ht="15.75" x14ac:dyDescent="0.25">
      <c r="B28" s="86" t="s">
        <v>1</v>
      </c>
      <c r="C28" s="87"/>
      <c r="D28" s="87"/>
      <c r="E28" s="87"/>
      <c r="F28" s="87"/>
      <c r="G28" s="88"/>
      <c r="H28" s="89"/>
      <c r="I28" s="86" t="s">
        <v>2</v>
      </c>
      <c r="J28" s="87"/>
      <c r="K28" s="87"/>
      <c r="L28" s="88"/>
      <c r="M28" s="89"/>
      <c r="N28" s="86" t="s">
        <v>3</v>
      </c>
      <c r="O28" s="87"/>
      <c r="P28" s="87"/>
      <c r="Q28" s="87"/>
      <c r="R28" s="88"/>
    </row>
    <row r="29" spans="1:18" s="17" customFormat="1" ht="15.75" x14ac:dyDescent="0.25">
      <c r="B29" s="18" t="s">
        <v>4</v>
      </c>
      <c r="C29" s="19" t="s">
        <v>5</v>
      </c>
      <c r="D29" s="19" t="s">
        <v>6</v>
      </c>
      <c r="E29" s="19" t="s">
        <v>7</v>
      </c>
      <c r="F29" s="19" t="s">
        <v>8</v>
      </c>
      <c r="G29" s="19" t="s">
        <v>9</v>
      </c>
      <c r="H29" s="90"/>
      <c r="I29" s="18" t="s">
        <v>4</v>
      </c>
      <c r="J29" s="19" t="s">
        <v>10</v>
      </c>
      <c r="K29" s="19" t="s">
        <v>8</v>
      </c>
      <c r="L29" s="20" t="s">
        <v>11</v>
      </c>
      <c r="M29" s="90"/>
      <c r="N29" s="18" t="s">
        <v>4</v>
      </c>
      <c r="O29" s="19" t="s">
        <v>7</v>
      </c>
      <c r="P29" s="19" t="s">
        <v>6</v>
      </c>
      <c r="Q29" s="19" t="s">
        <v>8</v>
      </c>
      <c r="R29" s="20" t="s">
        <v>9</v>
      </c>
    </row>
    <row r="30" spans="1:18" s="17" customFormat="1" ht="25.5" x14ac:dyDescent="0.25">
      <c r="B30" s="25" t="s">
        <v>14</v>
      </c>
      <c r="C30" s="22" t="s">
        <v>12</v>
      </c>
      <c r="D30" s="22" t="s">
        <v>13</v>
      </c>
      <c r="E30" s="23" t="s">
        <v>24</v>
      </c>
      <c r="F30" s="26">
        <v>250</v>
      </c>
      <c r="G30" s="27" t="s">
        <v>15</v>
      </c>
      <c r="H30" s="91"/>
      <c r="I30" s="28"/>
      <c r="J30" s="22"/>
      <c r="K30" s="27"/>
      <c r="L30" s="29"/>
      <c r="M30" s="91"/>
      <c r="N30" s="30" t="s">
        <v>18</v>
      </c>
      <c r="O30" s="37" t="s">
        <v>26</v>
      </c>
      <c r="P30" s="22" t="s">
        <v>13</v>
      </c>
      <c r="Q30" s="68">
        <v>35</v>
      </c>
      <c r="R30" s="31" t="s">
        <v>17</v>
      </c>
    </row>
    <row r="31" spans="1:18" s="17" customFormat="1" ht="25.5" customHeight="1" x14ac:dyDescent="0.25">
      <c r="B31" s="83" t="s">
        <v>29</v>
      </c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5"/>
    </row>
    <row r="32" spans="1:18" s="17" customFormat="1" ht="15.75" x14ac:dyDescent="0.25">
      <c r="B32" s="86" t="s">
        <v>1</v>
      </c>
      <c r="C32" s="87"/>
      <c r="D32" s="87"/>
      <c r="E32" s="87"/>
      <c r="F32" s="87"/>
      <c r="G32" s="88"/>
      <c r="H32" s="89"/>
      <c r="I32" s="86" t="s">
        <v>2</v>
      </c>
      <c r="J32" s="87"/>
      <c r="K32" s="87"/>
      <c r="L32" s="87"/>
      <c r="M32" s="53"/>
      <c r="N32" s="92" t="s">
        <v>3</v>
      </c>
      <c r="O32" s="93"/>
      <c r="P32" s="93"/>
      <c r="Q32" s="93"/>
      <c r="R32" s="94"/>
    </row>
    <row r="33" spans="2:20" s="17" customFormat="1" ht="16.5" thickBot="1" x14ac:dyDescent="0.3">
      <c r="B33" s="47" t="s">
        <v>4</v>
      </c>
      <c r="C33" s="48" t="s">
        <v>5</v>
      </c>
      <c r="D33" s="48" t="s">
        <v>6</v>
      </c>
      <c r="E33" s="48" t="s">
        <v>7</v>
      </c>
      <c r="F33" s="48" t="s">
        <v>8</v>
      </c>
      <c r="G33" s="49" t="s">
        <v>9</v>
      </c>
      <c r="H33" s="90"/>
      <c r="I33" s="47" t="s">
        <v>4</v>
      </c>
      <c r="J33" s="48" t="s">
        <v>10</v>
      </c>
      <c r="K33" s="48" t="s">
        <v>8</v>
      </c>
      <c r="L33" s="48" t="s">
        <v>11</v>
      </c>
      <c r="M33" s="54"/>
      <c r="N33" s="33" t="s">
        <v>4</v>
      </c>
      <c r="O33" s="19" t="s">
        <v>7</v>
      </c>
      <c r="P33" s="34" t="s">
        <v>6</v>
      </c>
      <c r="Q33" s="34" t="s">
        <v>8</v>
      </c>
      <c r="R33" s="35" t="s">
        <v>9</v>
      </c>
    </row>
    <row r="34" spans="2:20" s="17" customFormat="1" ht="52.5" customHeight="1" thickTop="1" thickBot="1" x14ac:dyDescent="0.3">
      <c r="B34" s="25" t="s">
        <v>85</v>
      </c>
      <c r="C34" s="22" t="s">
        <v>16</v>
      </c>
      <c r="D34" s="62" t="s">
        <v>75</v>
      </c>
      <c r="E34" s="22" t="s">
        <v>31</v>
      </c>
      <c r="F34" s="61">
        <f ca="1">_xll.RiskUniform(48,192)</f>
        <v>120</v>
      </c>
      <c r="G34" s="31" t="s">
        <v>32</v>
      </c>
      <c r="H34" s="90"/>
      <c r="I34" s="36" t="s">
        <v>47</v>
      </c>
      <c r="J34" s="14" t="s">
        <v>80</v>
      </c>
      <c r="K34" s="73">
        <f ca="1">_xll.RiskOutput()+IF(F40*((F35-F38)/(F39-F38))^2*((F37-F42)/(F41-F42))^2+F43&lt;0,0,F40*((F35-F38)/(F39-F38))^2*((F37-F42)/(F41-F42))^2+F43)</f>
        <v>3.5896614088505312E-3</v>
      </c>
      <c r="L34" s="22" t="s">
        <v>49</v>
      </c>
      <c r="M34" s="40"/>
      <c r="N34" s="30" t="s">
        <v>52</v>
      </c>
      <c r="O34" s="37" t="s">
        <v>27</v>
      </c>
      <c r="P34" s="62" t="s">
        <v>79</v>
      </c>
      <c r="Q34" s="61">
        <f ca="1">_xll.RiskOutput(,Q33,1)+IF(F36&lt;F34,Q30,IF(Q30*EXP(K34*(F36-F34))&gt;10000000000,10000000000,Q30*EXP(K34*(F36-F34))))</f>
        <v>138.90330484919579</v>
      </c>
      <c r="R34" s="31" t="s">
        <v>17</v>
      </c>
    </row>
    <row r="35" spans="2:20" s="17" customFormat="1" ht="47.25" customHeight="1" thickTop="1" thickBot="1" x14ac:dyDescent="0.3">
      <c r="B35" s="25" t="s">
        <v>33</v>
      </c>
      <c r="C35" s="22" t="s">
        <v>16</v>
      </c>
      <c r="D35" s="62" t="s">
        <v>76</v>
      </c>
      <c r="E35" s="22" t="s">
        <v>34</v>
      </c>
      <c r="F35" s="60">
        <f ca="1">_xll.RiskNormal(6,2)</f>
        <v>6</v>
      </c>
      <c r="G35" s="31" t="s">
        <v>20</v>
      </c>
      <c r="H35" s="90"/>
      <c r="I35" s="36"/>
      <c r="J35" s="32"/>
      <c r="K35" s="46"/>
      <c r="L35" s="22"/>
      <c r="M35" s="40"/>
      <c r="N35" s="11" t="s">
        <v>53</v>
      </c>
      <c r="O35" s="8" t="s">
        <v>56</v>
      </c>
      <c r="P35" s="62" t="s">
        <v>55</v>
      </c>
      <c r="Q35" s="59">
        <f ca="1">_xll.RiskOutput(,Q33,2)+Q34/F30</f>
        <v>0.55561321939678321</v>
      </c>
      <c r="R35" s="69" t="s">
        <v>19</v>
      </c>
    </row>
    <row r="36" spans="2:20" s="17" customFormat="1" ht="27" thickTop="1" thickBot="1" x14ac:dyDescent="0.3">
      <c r="B36" s="25" t="s">
        <v>81</v>
      </c>
      <c r="C36" s="32" t="s">
        <v>12</v>
      </c>
      <c r="D36" s="22" t="s">
        <v>13</v>
      </c>
      <c r="E36" s="13" t="s">
        <v>37</v>
      </c>
      <c r="F36" s="38">
        <f>21*24</f>
        <v>504</v>
      </c>
      <c r="G36" s="76" t="s">
        <v>32</v>
      </c>
      <c r="H36" s="90"/>
      <c r="I36" s="36"/>
      <c r="J36" s="32"/>
      <c r="K36" s="46"/>
      <c r="L36" s="22"/>
      <c r="M36" s="40"/>
      <c r="N36" s="30"/>
      <c r="O36" s="37"/>
      <c r="P36" s="37" t="s">
        <v>54</v>
      </c>
      <c r="Q36" s="75">
        <f ca="1">_xll.RiskOutput()+IF(Q35=0,-10,LOG(Q35))</f>
        <v>-0.25522742988406394</v>
      </c>
      <c r="R36" s="12" t="s">
        <v>21</v>
      </c>
      <c r="T36" s="64" t="s">
        <v>82</v>
      </c>
    </row>
    <row r="37" spans="2:20" s="17" customFormat="1" ht="42" customHeight="1" thickTop="1" thickBot="1" x14ac:dyDescent="0.3">
      <c r="B37" s="21" t="s">
        <v>35</v>
      </c>
      <c r="C37" s="32" t="s">
        <v>12</v>
      </c>
      <c r="D37" s="22" t="s">
        <v>13</v>
      </c>
      <c r="E37" s="22" t="s">
        <v>36</v>
      </c>
      <c r="F37" s="39">
        <v>6</v>
      </c>
      <c r="G37" s="31"/>
      <c r="H37" s="90"/>
      <c r="I37" s="57"/>
      <c r="J37" s="37"/>
      <c r="K37" s="74"/>
      <c r="L37" s="50"/>
      <c r="M37" s="40"/>
      <c r="N37" s="30" t="s">
        <v>22</v>
      </c>
      <c r="O37" s="37" t="s">
        <v>25</v>
      </c>
      <c r="P37" s="62" t="s">
        <v>28</v>
      </c>
      <c r="Q37" s="7">
        <f ca="1">_xll.RiskOutput()+1-_xll.RiskTarget(Q34,0)</f>
        <v>1</v>
      </c>
      <c r="R37" s="31" t="s">
        <v>23</v>
      </c>
    </row>
    <row r="38" spans="2:20" s="17" customFormat="1" ht="42" customHeight="1" thickTop="1" thickBot="1" x14ac:dyDescent="0.3">
      <c r="B38" s="25" t="s">
        <v>45</v>
      </c>
      <c r="C38" s="22" t="s">
        <v>16</v>
      </c>
      <c r="D38" s="62" t="s">
        <v>74</v>
      </c>
      <c r="E38" s="13" t="s">
        <v>39</v>
      </c>
      <c r="F38" s="60">
        <f ca="1">_xll.RiskNormal(4,0.2)</f>
        <v>4</v>
      </c>
      <c r="G38" s="69" t="s">
        <v>20</v>
      </c>
      <c r="H38" s="90"/>
      <c r="I38" s="57"/>
      <c r="J38" s="37"/>
      <c r="K38" s="74"/>
      <c r="L38" s="50"/>
      <c r="M38" s="40"/>
      <c r="N38" s="10" t="s">
        <v>57</v>
      </c>
      <c r="O38" s="58"/>
      <c r="P38" s="62" t="s">
        <v>58</v>
      </c>
      <c r="Q38" s="7">
        <f ca="1">1-_xll.RiskTarget(Q36,5)</f>
        <v>0</v>
      </c>
      <c r="R38" s="31" t="s">
        <v>23</v>
      </c>
    </row>
    <row r="39" spans="2:20" s="17" customFormat="1" ht="42" customHeight="1" thickTop="1" x14ac:dyDescent="0.25">
      <c r="B39" s="25" t="s">
        <v>46</v>
      </c>
      <c r="C39" s="32" t="s">
        <v>12</v>
      </c>
      <c r="D39" s="22" t="s">
        <v>13</v>
      </c>
      <c r="E39" s="13" t="s">
        <v>38</v>
      </c>
      <c r="F39" s="70">
        <v>37</v>
      </c>
      <c r="G39" s="69" t="s">
        <v>20</v>
      </c>
      <c r="H39" s="90"/>
      <c r="I39" s="57"/>
      <c r="J39" s="37"/>
      <c r="K39" s="74"/>
      <c r="L39" s="50"/>
      <c r="M39" s="40"/>
      <c r="N39" s="30"/>
      <c r="O39" s="58"/>
      <c r="P39" s="24"/>
      <c r="Q39" s="56"/>
      <c r="R39" s="31"/>
    </row>
    <row r="40" spans="2:20" s="17" customFormat="1" ht="42" customHeight="1" x14ac:dyDescent="0.25">
      <c r="B40" s="11" t="s">
        <v>40</v>
      </c>
      <c r="C40" s="13" t="s">
        <v>12</v>
      </c>
      <c r="D40" s="13" t="s">
        <v>13</v>
      </c>
      <c r="E40" s="13" t="s">
        <v>41</v>
      </c>
      <c r="F40" s="71">
        <v>1.8</v>
      </c>
      <c r="G40" s="69" t="s">
        <v>42</v>
      </c>
      <c r="H40" s="90"/>
      <c r="I40" s="57"/>
      <c r="J40" s="37"/>
      <c r="K40" s="74"/>
      <c r="L40" s="50"/>
      <c r="M40" s="40"/>
      <c r="N40" s="30"/>
      <c r="O40" s="58"/>
      <c r="P40" s="24"/>
      <c r="Q40" s="56"/>
      <c r="R40" s="31"/>
    </row>
    <row r="41" spans="2:20" s="17" customFormat="1" ht="42" customHeight="1" x14ac:dyDescent="0.25">
      <c r="B41" s="11" t="s">
        <v>72</v>
      </c>
      <c r="C41" s="13" t="s">
        <v>12</v>
      </c>
      <c r="D41" s="13" t="s">
        <v>13</v>
      </c>
      <c r="E41" s="13" t="s">
        <v>43</v>
      </c>
      <c r="F41" s="9">
        <v>6.5</v>
      </c>
      <c r="G41" s="12" t="s">
        <v>13</v>
      </c>
      <c r="H41" s="90"/>
      <c r="I41" s="57"/>
      <c r="J41" s="37"/>
      <c r="K41" s="74"/>
      <c r="L41" s="50"/>
      <c r="M41" s="40"/>
      <c r="N41" s="30"/>
      <c r="O41" s="58"/>
      <c r="P41" s="24"/>
      <c r="Q41" s="56"/>
      <c r="R41" s="31"/>
    </row>
    <row r="42" spans="2:20" s="17" customFormat="1" ht="42" customHeight="1" thickBot="1" x14ac:dyDescent="0.3">
      <c r="B42" s="11" t="s">
        <v>73</v>
      </c>
      <c r="C42" s="13" t="s">
        <v>12</v>
      </c>
      <c r="D42" s="13" t="s">
        <v>13</v>
      </c>
      <c r="E42" s="13" t="s">
        <v>44</v>
      </c>
      <c r="F42" s="72">
        <v>4.5999999999999996</v>
      </c>
      <c r="G42" s="12" t="s">
        <v>13</v>
      </c>
      <c r="H42" s="90"/>
      <c r="I42" s="57"/>
      <c r="J42" s="37"/>
      <c r="K42" s="74"/>
      <c r="L42" s="50"/>
      <c r="M42" s="40"/>
      <c r="N42" s="30"/>
      <c r="O42" s="58"/>
      <c r="P42" s="24"/>
      <c r="Q42" s="56"/>
      <c r="R42" s="31"/>
    </row>
    <row r="43" spans="2:20" s="17" customFormat="1" ht="31.5" thickTop="1" thickBot="1" x14ac:dyDescent="0.3">
      <c r="B43" s="15" t="s">
        <v>48</v>
      </c>
      <c r="C43" s="41" t="s">
        <v>16</v>
      </c>
      <c r="D43" s="63" t="s">
        <v>51</v>
      </c>
      <c r="E43" s="16" t="s">
        <v>50</v>
      </c>
      <c r="F43" s="73">
        <f ca="1">_xll.RiskNormal(0,0.01)</f>
        <v>0</v>
      </c>
      <c r="G43" s="77" t="s">
        <v>13</v>
      </c>
      <c r="H43" s="91"/>
      <c r="I43" s="51"/>
      <c r="J43" s="42"/>
      <c r="K43" s="41"/>
      <c r="L43" s="41"/>
      <c r="M43" s="55"/>
      <c r="N43" s="51"/>
      <c r="O43" s="52"/>
      <c r="P43" s="52"/>
      <c r="Q43" s="52"/>
      <c r="R43" s="78"/>
      <c r="T43" s="80" t="s">
        <v>83</v>
      </c>
    </row>
    <row r="44" spans="2:20" ht="19.5" thickTop="1" x14ac:dyDescent="0.3">
      <c r="D44" s="37"/>
    </row>
  </sheetData>
  <mergeCells count="27">
    <mergeCell ref="B25:R26"/>
    <mergeCell ref="B4:P5"/>
    <mergeCell ref="C7:N7"/>
    <mergeCell ref="C8:Q8"/>
    <mergeCell ref="C9:P9"/>
    <mergeCell ref="C13:N13"/>
    <mergeCell ref="C10:P10"/>
    <mergeCell ref="C11:P11"/>
    <mergeCell ref="C17:Q17"/>
    <mergeCell ref="C19:P19"/>
    <mergeCell ref="C23:N23"/>
    <mergeCell ref="C18:P18"/>
    <mergeCell ref="C14:Q14"/>
    <mergeCell ref="C16:N16"/>
    <mergeCell ref="C20:Q20"/>
    <mergeCell ref="C21:P21"/>
    <mergeCell ref="B27:R27"/>
    <mergeCell ref="B28:G28"/>
    <mergeCell ref="H28:H30"/>
    <mergeCell ref="I28:L28"/>
    <mergeCell ref="M28:M30"/>
    <mergeCell ref="N28:R28"/>
    <mergeCell ref="B31:R31"/>
    <mergeCell ref="B32:G32"/>
    <mergeCell ref="H32:H43"/>
    <mergeCell ref="I32:L32"/>
    <mergeCell ref="N32:R3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Exercise</vt:lpstr>
      <vt:lpstr>goalSeekInfo</vt:lpstr>
      <vt:lpstr>Solutions</vt:lpstr>
      <vt:lpstr>Exercise!RiskGoalSeekChangingCell</vt:lpstr>
      <vt:lpstr>RiskGoalSeekChangingCell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laure.pujol</dc:creator>
  <cp:lastModifiedBy>Géraldine Boué</cp:lastModifiedBy>
  <cp:lastPrinted>2013-02-26T12:22:22Z</cp:lastPrinted>
  <dcterms:created xsi:type="dcterms:W3CDTF">2013-02-18T15:11:19Z</dcterms:created>
  <dcterms:modified xsi:type="dcterms:W3CDTF">2017-02-22T13:35:18Z</dcterms:modified>
</cp:coreProperties>
</file>